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T:\Etudes-stats\Etudes, Enquêtes et Evaluation\BMO\BMO_2023\Outil BMO\"/>
    </mc:Choice>
  </mc:AlternateContent>
  <bookViews>
    <workbookView xWindow="120" yWindow="792" windowWidth="7272" windowHeight="2928"/>
  </bookViews>
  <sheets>
    <sheet name="Outil" sheetId="13" r:id="rId1"/>
    <sheet name="Données" sheetId="6" state="hidden" r:id="rId2"/>
    <sheet name="Feuil6" sheetId="26" state="hidden" r:id="rId3"/>
    <sheet name="Cartes" sheetId="5" state="hidden" r:id="rId4"/>
    <sheet name="Liste bassin" sheetId="14" state="hidden" r:id="rId5"/>
    <sheet name="Feuil1" sheetId="15" state="hidden" r:id="rId6"/>
    <sheet name="bassins_diff_tri" sheetId="16" state="hidden" r:id="rId7"/>
    <sheet name="dept_diff_tri" sheetId="21" state="hidden" r:id="rId8"/>
    <sheet name="j_bassin_diff" sheetId="22" state="hidden" r:id="rId9"/>
    <sheet name="Feuil2" sheetId="17" state="hidden" r:id="rId10"/>
    <sheet name="Feuil3" sheetId="18" state="hidden" r:id="rId11"/>
    <sheet name="Feuil8" sheetId="25" state="hidden" r:id="rId12"/>
    <sheet name="Feuil4" sheetId="19" state="hidden" r:id="rId13"/>
    <sheet name="Feuil5" sheetId="20" state="hidden" r:id="rId14"/>
  </sheets>
  <definedNames>
    <definedName name="_xlnm._FilterDatabase" localSheetId="6" hidden="1">bassins_diff_tri!$A$1:$H$241</definedName>
    <definedName name="_xlnm._FilterDatabase" localSheetId="1" hidden="1">Données!$A$1:$CN$34</definedName>
    <definedName name="_xlnm._FilterDatabase" localSheetId="10" hidden="1">Feuil3!$A$3:$L$253</definedName>
    <definedName name="base">Données!$A$1:$CN$34</definedName>
    <definedName name="base_colonnes">OFFSET(Données!$C$1,,,,COUNTA(Données!$1:$1)-2)</definedName>
    <definedName name="base_données">OFFSET(base_lignes,,1,,COUNTA(base_colonnes))</definedName>
    <definedName name="base_lignes">OFFSET(Données!$B$1,1,,COUNTA(Données!$A:$A)-1)</definedName>
    <definedName name="IMAGE_SELECTION">OFFSET(Cartes!$C$1,MATCH(Outil!$L$3,Cartes!$B$1:$B$37,FALSE)-1,0)</definedName>
    <definedName name="_xlnm.Print_Area" localSheetId="0">Outil!$A$1:$J$85</definedName>
  </definedNames>
  <calcPr calcId="152511"/>
</workbook>
</file>

<file path=xl/calcChain.xml><?xml version="1.0" encoding="utf-8"?>
<calcChain xmlns="http://schemas.openxmlformats.org/spreadsheetml/2006/main">
  <c r="CF3" i="6" l="1"/>
  <c r="CG3" i="6"/>
  <c r="CH3" i="6"/>
  <c r="CI3" i="6"/>
  <c r="CJ3" i="6"/>
  <c r="CK3" i="6"/>
  <c r="CL3" i="6"/>
  <c r="CM3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W2" i="6" l="1"/>
  <c r="K2" i="6"/>
  <c r="H2" i="6"/>
  <c r="E2" i="6"/>
  <c r="H9" i="18" l="1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41" i="18"/>
  <c r="H42" i="18"/>
  <c r="H43" i="18"/>
  <c r="H44" i="18"/>
  <c r="H45" i="18"/>
  <c r="H46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8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4" i="18"/>
  <c r="H95" i="18"/>
  <c r="H96" i="18"/>
  <c r="H97" i="18"/>
  <c r="H98" i="18"/>
  <c r="H99" i="18"/>
  <c r="H100" i="18"/>
  <c r="H101" i="18"/>
  <c r="H102" i="18"/>
  <c r="H103" i="18"/>
  <c r="H104" i="18"/>
  <c r="H105" i="18"/>
  <c r="H106" i="18"/>
  <c r="H107" i="18"/>
  <c r="H108" i="18"/>
  <c r="H109" i="18"/>
  <c r="H110" i="18"/>
  <c r="H111" i="18"/>
  <c r="H112" i="18"/>
  <c r="H113" i="18"/>
  <c r="H114" i="18"/>
  <c r="H115" i="18"/>
  <c r="H116" i="18"/>
  <c r="H117" i="18"/>
  <c r="H118" i="18"/>
  <c r="H119" i="18"/>
  <c r="H120" i="18"/>
  <c r="H121" i="18"/>
  <c r="H122" i="18"/>
  <c r="H123" i="18"/>
  <c r="H124" i="18"/>
  <c r="H125" i="18"/>
  <c r="H126" i="18"/>
  <c r="H127" i="18"/>
  <c r="H128" i="18"/>
  <c r="H129" i="18"/>
  <c r="H130" i="18"/>
  <c r="H131" i="18"/>
  <c r="H132" i="18"/>
  <c r="H133" i="18"/>
  <c r="H134" i="18"/>
  <c r="H135" i="18"/>
  <c r="H136" i="18"/>
  <c r="H137" i="18"/>
  <c r="H138" i="18"/>
  <c r="H139" i="18"/>
  <c r="H140" i="18"/>
  <c r="H141" i="18"/>
  <c r="H142" i="18"/>
  <c r="H143" i="18"/>
  <c r="H144" i="18"/>
  <c r="H145" i="18"/>
  <c r="H146" i="18"/>
  <c r="H147" i="18"/>
  <c r="H148" i="18"/>
  <c r="H149" i="18"/>
  <c r="H150" i="18"/>
  <c r="H151" i="18"/>
  <c r="H152" i="18"/>
  <c r="H153" i="18"/>
  <c r="H154" i="18"/>
  <c r="H155" i="18"/>
  <c r="H156" i="18"/>
  <c r="H157" i="18"/>
  <c r="H158" i="18"/>
  <c r="H159" i="18"/>
  <c r="H160" i="18"/>
  <c r="H161" i="18"/>
  <c r="H162" i="18"/>
  <c r="H163" i="18"/>
  <c r="H164" i="18"/>
  <c r="H165" i="18"/>
  <c r="H166" i="18"/>
  <c r="H167" i="18"/>
  <c r="H168" i="18"/>
  <c r="H169" i="18"/>
  <c r="H170" i="18"/>
  <c r="H171" i="18"/>
  <c r="H172" i="18"/>
  <c r="H173" i="18"/>
  <c r="H174" i="18"/>
  <c r="H175" i="18"/>
  <c r="H176" i="18"/>
  <c r="H177" i="18"/>
  <c r="H178" i="18"/>
  <c r="H179" i="18"/>
  <c r="H180" i="18"/>
  <c r="H181" i="18"/>
  <c r="H182" i="18"/>
  <c r="H183" i="18"/>
  <c r="H184" i="18"/>
  <c r="H185" i="18"/>
  <c r="H186" i="18"/>
  <c r="H187" i="18"/>
  <c r="H188" i="18"/>
  <c r="H189" i="18"/>
  <c r="H190" i="18"/>
  <c r="H191" i="18"/>
  <c r="H192" i="18"/>
  <c r="H193" i="18"/>
  <c r="H194" i="18"/>
  <c r="H195" i="18"/>
  <c r="H196" i="18"/>
  <c r="H197" i="18"/>
  <c r="H198" i="18"/>
  <c r="H199" i="18"/>
  <c r="H200" i="18"/>
  <c r="H201" i="18"/>
  <c r="H202" i="18"/>
  <c r="H203" i="18"/>
  <c r="H204" i="18"/>
  <c r="H205" i="18"/>
  <c r="H206" i="18"/>
  <c r="H207" i="18"/>
  <c r="H208" i="18"/>
  <c r="H209" i="18"/>
  <c r="H210" i="18"/>
  <c r="H211" i="18"/>
  <c r="H212" i="18"/>
  <c r="H213" i="18"/>
  <c r="H214" i="18"/>
  <c r="H215" i="18"/>
  <c r="H216" i="18"/>
  <c r="H217" i="18"/>
  <c r="H218" i="18"/>
  <c r="H219" i="18"/>
  <c r="H220" i="18"/>
  <c r="H221" i="18"/>
  <c r="H222" i="18"/>
  <c r="H223" i="18"/>
  <c r="H224" i="18"/>
  <c r="H225" i="18"/>
  <c r="H226" i="18"/>
  <c r="H227" i="18"/>
  <c r="H228" i="18"/>
  <c r="H229" i="18"/>
  <c r="H230" i="18"/>
  <c r="H231" i="18"/>
  <c r="H232" i="18"/>
  <c r="H233" i="18"/>
  <c r="H234" i="18"/>
  <c r="H235" i="18"/>
  <c r="H236" i="18"/>
  <c r="H237" i="18"/>
  <c r="H238" i="18"/>
  <c r="H239" i="18"/>
  <c r="H240" i="18"/>
  <c r="H241" i="18"/>
  <c r="H242" i="18"/>
  <c r="H243" i="18"/>
  <c r="H244" i="18"/>
  <c r="H245" i="18"/>
  <c r="H246" i="18"/>
  <c r="H247" i="18"/>
  <c r="H248" i="18"/>
  <c r="H249" i="18"/>
  <c r="H250" i="18"/>
  <c r="H251" i="18"/>
  <c r="H252" i="18"/>
  <c r="H253" i="18"/>
  <c r="H5" i="18"/>
  <c r="H6" i="18"/>
  <c r="H7" i="18"/>
  <c r="H8" i="18"/>
  <c r="H4" i="18"/>
  <c r="C19" i="13" l="1"/>
  <c r="M95" i="13" l="1"/>
  <c r="N95" i="13"/>
  <c r="O95" i="13"/>
  <c r="P95" i="13"/>
  <c r="Q95" i="13"/>
  <c r="R95" i="13"/>
  <c r="S95" i="13"/>
  <c r="T95" i="13"/>
  <c r="U95" i="13"/>
  <c r="V95" i="13"/>
  <c r="W95" i="13"/>
  <c r="X95" i="13"/>
  <c r="Y95" i="13"/>
  <c r="Z95" i="13"/>
  <c r="AA95" i="13"/>
  <c r="BO7" i="6"/>
  <c r="BO8" i="6"/>
  <c r="BO9" i="6"/>
  <c r="BO10" i="6"/>
  <c r="BO11" i="6"/>
  <c r="BO12" i="6"/>
  <c r="BO13" i="6"/>
  <c r="BN8" i="6"/>
  <c r="BN13" i="6"/>
  <c r="BM7" i="6"/>
  <c r="BM8" i="6"/>
  <c r="BM9" i="6"/>
  <c r="BM10" i="6"/>
  <c r="BM11" i="6"/>
  <c r="BM12" i="6"/>
  <c r="BM13" i="6"/>
  <c r="BL7" i="6"/>
  <c r="BL8" i="6"/>
  <c r="BL9" i="6"/>
  <c r="BL10" i="6"/>
  <c r="BL11" i="6"/>
  <c r="BL12" i="6"/>
  <c r="BL13" i="6"/>
  <c r="BK7" i="6"/>
  <c r="BK8" i="6"/>
  <c r="BK9" i="6"/>
  <c r="BK10" i="6"/>
  <c r="BK11" i="6"/>
  <c r="BK12" i="6"/>
  <c r="BK13" i="6"/>
  <c r="BJ9" i="6"/>
  <c r="BJ12" i="6"/>
  <c r="BI7" i="6"/>
  <c r="BI8" i="6"/>
  <c r="BI9" i="6"/>
  <c r="BI10" i="6"/>
  <c r="BI11" i="6"/>
  <c r="BI12" i="6"/>
  <c r="BI13" i="6"/>
  <c r="BH7" i="6"/>
  <c r="BH8" i="6"/>
  <c r="BH9" i="6"/>
  <c r="BH10" i="6"/>
  <c r="BH11" i="6"/>
  <c r="BH12" i="6"/>
  <c r="BH13" i="6"/>
  <c r="BG7" i="6"/>
  <c r="BG8" i="6"/>
  <c r="BG9" i="6"/>
  <c r="BG10" i="6"/>
  <c r="BG11" i="6"/>
  <c r="BG12" i="6"/>
  <c r="BG13" i="6"/>
  <c r="BF8" i="6"/>
  <c r="BE7" i="6"/>
  <c r="BE8" i="6"/>
  <c r="BE9" i="6"/>
  <c r="BE10" i="6"/>
  <c r="BE11" i="6"/>
  <c r="BE12" i="6"/>
  <c r="BE13" i="6"/>
  <c r="BD7" i="6"/>
  <c r="BD8" i="6"/>
  <c r="BD9" i="6"/>
  <c r="BD10" i="6"/>
  <c r="BD11" i="6"/>
  <c r="BD12" i="6"/>
  <c r="BD13" i="6"/>
  <c r="BC7" i="6"/>
  <c r="BC8" i="6"/>
  <c r="BC9" i="6"/>
  <c r="BC10" i="6"/>
  <c r="BC11" i="6"/>
  <c r="BC12" i="6"/>
  <c r="BC13" i="6"/>
  <c r="BB9" i="6"/>
  <c r="BB12" i="6"/>
  <c r="BA7" i="6"/>
  <c r="BA8" i="6"/>
  <c r="BA9" i="6"/>
  <c r="BA10" i="6"/>
  <c r="BA11" i="6"/>
  <c r="BA12" i="6"/>
  <c r="BA13" i="6"/>
  <c r="AZ7" i="6"/>
  <c r="AZ8" i="6"/>
  <c r="AZ9" i="6"/>
  <c r="AZ10" i="6"/>
  <c r="AZ11" i="6"/>
  <c r="AZ12" i="6"/>
  <c r="AZ13" i="6"/>
  <c r="AY7" i="6"/>
  <c r="AY8" i="6"/>
  <c r="AY9" i="6"/>
  <c r="AY10" i="6"/>
  <c r="AY11" i="6"/>
  <c r="AY12" i="6"/>
  <c r="AY13" i="6"/>
  <c r="AX8" i="6"/>
  <c r="AX13" i="6"/>
  <c r="AW7" i="6"/>
  <c r="AW8" i="6"/>
  <c r="AW9" i="6"/>
  <c r="AW10" i="6"/>
  <c r="AW11" i="6"/>
  <c r="AW12" i="6"/>
  <c r="AW13" i="6"/>
  <c r="AV7" i="6"/>
  <c r="AV8" i="6"/>
  <c r="AV9" i="6"/>
  <c r="AV10" i="6"/>
  <c r="AV11" i="6"/>
  <c r="AV12" i="6"/>
  <c r="AV13" i="6"/>
  <c r="AU7" i="6"/>
  <c r="AU8" i="6"/>
  <c r="AU9" i="6"/>
  <c r="AU10" i="6"/>
  <c r="AU11" i="6"/>
  <c r="AU12" i="6"/>
  <c r="AU13" i="6"/>
  <c r="AT9" i="6"/>
  <c r="AS7" i="6"/>
  <c r="AS8" i="6"/>
  <c r="AS9" i="6"/>
  <c r="AS10" i="6"/>
  <c r="AS11" i="6"/>
  <c r="AS12" i="6"/>
  <c r="AS13" i="6"/>
  <c r="AR7" i="6"/>
  <c r="AR8" i="6"/>
  <c r="AR9" i="6"/>
  <c r="AR10" i="6"/>
  <c r="AR11" i="6"/>
  <c r="AR12" i="6"/>
  <c r="AR13" i="6"/>
  <c r="AQ7" i="6"/>
  <c r="AQ8" i="6"/>
  <c r="AQ9" i="6"/>
  <c r="AQ10" i="6"/>
  <c r="AQ11" i="6"/>
  <c r="AQ12" i="6"/>
  <c r="AQ13" i="6"/>
  <c r="AP8" i="6"/>
  <c r="AP13" i="6"/>
  <c r="AO7" i="6"/>
  <c r="AO8" i="6"/>
  <c r="AO9" i="6"/>
  <c r="AO10" i="6"/>
  <c r="AO11" i="6"/>
  <c r="AO12" i="6"/>
  <c r="AO13" i="6"/>
  <c r="AN7" i="6"/>
  <c r="AN8" i="6"/>
  <c r="AN9" i="6"/>
  <c r="AN10" i="6"/>
  <c r="AN11" i="6"/>
  <c r="AN12" i="6"/>
  <c r="AN13" i="6"/>
  <c r="AM13" i="6"/>
  <c r="AM7" i="6"/>
  <c r="AM8" i="6"/>
  <c r="AM9" i="6"/>
  <c r="AM10" i="6"/>
  <c r="AM11" i="6"/>
  <c r="AM12" i="6"/>
  <c r="AL12" i="6"/>
  <c r="AK7" i="6"/>
  <c r="AK8" i="6"/>
  <c r="AK9" i="6"/>
  <c r="AK10" i="6"/>
  <c r="AK11" i="6"/>
  <c r="AK12" i="6"/>
  <c r="AK13" i="6"/>
  <c r="AJ7" i="6"/>
  <c r="AJ8" i="6"/>
  <c r="AJ9" i="6"/>
  <c r="AJ10" i="6"/>
  <c r="AJ11" i="6"/>
  <c r="AJ12" i="6"/>
  <c r="AJ13" i="6"/>
  <c r="AI7" i="6"/>
  <c r="AI8" i="6"/>
  <c r="AI9" i="6"/>
  <c r="AI10" i="6"/>
  <c r="AI11" i="6"/>
  <c r="AI12" i="6"/>
  <c r="AI13" i="6"/>
  <c r="AH8" i="6"/>
  <c r="AH13" i="6"/>
  <c r="AG7" i="6"/>
  <c r="AG8" i="6"/>
  <c r="AG9" i="6"/>
  <c r="AG10" i="6"/>
  <c r="AG11" i="6"/>
  <c r="AG12" i="6"/>
  <c r="AG13" i="6"/>
  <c r="AF7" i="6"/>
  <c r="AF8" i="6"/>
  <c r="AF9" i="6"/>
  <c r="AF10" i="6"/>
  <c r="AF11" i="6"/>
  <c r="AF12" i="6"/>
  <c r="AF13" i="6"/>
  <c r="AE7" i="6"/>
  <c r="AE8" i="6"/>
  <c r="AE9" i="6"/>
  <c r="AE10" i="6"/>
  <c r="AE11" i="6"/>
  <c r="AE12" i="6"/>
  <c r="AE13" i="6"/>
  <c r="AD9" i="6"/>
  <c r="AD12" i="6"/>
  <c r="AC7" i="6"/>
  <c r="AC8" i="6"/>
  <c r="AC9" i="6"/>
  <c r="AC10" i="6"/>
  <c r="AC11" i="6"/>
  <c r="AC12" i="6"/>
  <c r="AC13" i="6"/>
  <c r="AC16" i="6"/>
  <c r="AC17" i="6"/>
  <c r="AC18" i="6"/>
  <c r="AC19" i="6"/>
  <c r="AC20" i="6"/>
  <c r="AC21" i="6"/>
  <c r="AC22" i="6"/>
  <c r="AC23" i="6"/>
  <c r="AC24" i="6"/>
  <c r="AC25" i="6"/>
  <c r="AC26" i="6"/>
  <c r="AC27" i="6"/>
  <c r="AC28" i="6"/>
  <c r="AC29" i="6"/>
  <c r="AC30" i="6"/>
  <c r="AC31" i="6"/>
  <c r="AC32" i="6"/>
  <c r="AC33" i="6"/>
  <c r="AC34" i="6"/>
  <c r="AC35" i="6"/>
  <c r="AC36" i="6"/>
  <c r="AC37" i="6"/>
  <c r="AC38" i="6"/>
  <c r="AC39" i="6"/>
  <c r="AC40" i="6"/>
  <c r="AB7" i="6"/>
  <c r="AB8" i="6"/>
  <c r="AB9" i="6"/>
  <c r="AB10" i="6"/>
  <c r="AB11" i="6"/>
  <c r="AB12" i="6"/>
  <c r="AB13" i="6"/>
  <c r="BO6" i="6"/>
  <c r="BM6" i="6"/>
  <c r="BL6" i="6"/>
  <c r="BK6" i="6"/>
  <c r="BI6" i="6"/>
  <c r="BH6" i="6"/>
  <c r="BG6" i="6"/>
  <c r="BE6" i="6"/>
  <c r="BD6" i="6"/>
  <c r="BC6" i="6"/>
  <c r="BA6" i="6"/>
  <c r="AZ6" i="6"/>
  <c r="AY6" i="6"/>
  <c r="AW6" i="6"/>
  <c r="AV6" i="6"/>
  <c r="AU6" i="6"/>
  <c r="AS6" i="6"/>
  <c r="AR6" i="6"/>
  <c r="AQ6" i="6"/>
  <c r="AO6" i="6"/>
  <c r="AN6" i="6"/>
  <c r="AM6" i="6"/>
  <c r="AK6" i="6"/>
  <c r="AJ6" i="6"/>
  <c r="AI6" i="6"/>
  <c r="AG6" i="6"/>
  <c r="AF6" i="6"/>
  <c r="AE6" i="6"/>
  <c r="AB6" i="6"/>
  <c r="BO3" i="6"/>
  <c r="BM3" i="6"/>
  <c r="BL3" i="6"/>
  <c r="BK3" i="6"/>
  <c r="BJ3" i="6"/>
  <c r="BI3" i="6"/>
  <c r="BH3" i="6"/>
  <c r="BG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O3" i="6"/>
  <c r="AN3" i="6"/>
  <c r="AM3" i="6"/>
  <c r="AK3" i="6"/>
  <c r="AJ3" i="6"/>
  <c r="AI3" i="6"/>
  <c r="AG3" i="6"/>
  <c r="AF3" i="6"/>
  <c r="AE3" i="6"/>
  <c r="AB3" i="6"/>
  <c r="AH3" i="6"/>
  <c r="AL3" i="6"/>
  <c r="AP3" i="6"/>
  <c r="BF3" i="6"/>
  <c r="BN3" i="6"/>
  <c r="AD6" i="6"/>
  <c r="AH6" i="6"/>
  <c r="AL6" i="6"/>
  <c r="AP6" i="6"/>
  <c r="AT6" i="6"/>
  <c r="AX6" i="6"/>
  <c r="BB6" i="6"/>
  <c r="BF6" i="6"/>
  <c r="BJ6" i="6"/>
  <c r="BN6" i="6"/>
  <c r="AD7" i="6"/>
  <c r="AH7" i="6"/>
  <c r="AL7" i="6"/>
  <c r="AP7" i="6"/>
  <c r="AT7" i="6"/>
  <c r="AX7" i="6"/>
  <c r="BB7" i="6"/>
  <c r="BF7" i="6"/>
  <c r="BJ7" i="6"/>
  <c r="BN7" i="6"/>
  <c r="AD8" i="6"/>
  <c r="AL8" i="6"/>
  <c r="AT8" i="6"/>
  <c r="BB8" i="6"/>
  <c r="BJ8" i="6"/>
  <c r="AH9" i="6"/>
  <c r="AL9" i="6"/>
  <c r="AP9" i="6"/>
  <c r="AX9" i="6"/>
  <c r="BF9" i="6"/>
  <c r="BN9" i="6"/>
  <c r="AD10" i="6"/>
  <c r="AH10" i="6"/>
  <c r="AL10" i="6"/>
  <c r="AP10" i="6"/>
  <c r="AT10" i="6"/>
  <c r="AX10" i="6"/>
  <c r="BB10" i="6"/>
  <c r="BF10" i="6"/>
  <c r="BJ10" i="6"/>
  <c r="BN10" i="6"/>
  <c r="AD11" i="6"/>
  <c r="AH11" i="6"/>
  <c r="AL11" i="6"/>
  <c r="AP11" i="6"/>
  <c r="AT11" i="6"/>
  <c r="AX11" i="6"/>
  <c r="BB11" i="6"/>
  <c r="BF11" i="6"/>
  <c r="BJ11" i="6"/>
  <c r="BN11" i="6"/>
  <c r="AH12" i="6"/>
  <c r="AP12" i="6"/>
  <c r="AT12" i="6"/>
  <c r="AX12" i="6"/>
  <c r="BF12" i="6"/>
  <c r="BN12" i="6"/>
  <c r="AD13" i="6"/>
  <c r="AL13" i="6"/>
  <c r="AT13" i="6"/>
  <c r="BB13" i="6"/>
  <c r="BF13" i="6"/>
  <c r="BJ13" i="6"/>
  <c r="AD3" i="6"/>
  <c r="BO40" i="6"/>
  <c r="BN40" i="6"/>
  <c r="BM40" i="6"/>
  <c r="BL40" i="6"/>
  <c r="BK40" i="6"/>
  <c r="BJ40" i="6"/>
  <c r="BI40" i="6"/>
  <c r="BH40" i="6"/>
  <c r="BG40" i="6"/>
  <c r="BF40" i="6"/>
  <c r="BE40" i="6"/>
  <c r="BD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Q40" i="6"/>
  <c r="AP40" i="6"/>
  <c r="AO40" i="6"/>
  <c r="AN40" i="6"/>
  <c r="AM40" i="6"/>
  <c r="AL40" i="6"/>
  <c r="AK40" i="6"/>
  <c r="AJ40" i="6"/>
  <c r="AI40" i="6"/>
  <c r="AH40" i="6"/>
  <c r="AG40" i="6"/>
  <c r="AF40" i="6"/>
  <c r="AE40" i="6"/>
  <c r="AD40" i="6"/>
  <c r="AB40" i="6"/>
  <c r="A5" i="18"/>
  <c r="A6" i="18"/>
  <c r="A7" i="18"/>
  <c r="C7" i="18" s="1"/>
  <c r="A8" i="18"/>
  <c r="B8" i="18" s="1"/>
  <c r="A9" i="18"/>
  <c r="A10" i="18"/>
  <c r="A11" i="18"/>
  <c r="C11" i="18" s="1"/>
  <c r="A12" i="18"/>
  <c r="B12" i="18" s="1"/>
  <c r="A13" i="18"/>
  <c r="A14" i="18"/>
  <c r="A15" i="18"/>
  <c r="C15" i="18" s="1"/>
  <c r="A16" i="18"/>
  <c r="B16" i="18" s="1"/>
  <c r="A17" i="18"/>
  <c r="A18" i="18"/>
  <c r="A19" i="18"/>
  <c r="C19" i="18" s="1"/>
  <c r="A20" i="18"/>
  <c r="B20" i="18" s="1"/>
  <c r="A21" i="18"/>
  <c r="A22" i="18"/>
  <c r="A23" i="18"/>
  <c r="C23" i="18" s="1"/>
  <c r="A24" i="18"/>
  <c r="B24" i="18" s="1"/>
  <c r="A25" i="18"/>
  <c r="A26" i="18"/>
  <c r="A27" i="18"/>
  <c r="C27" i="18" s="1"/>
  <c r="A28" i="18"/>
  <c r="B28" i="18" s="1"/>
  <c r="A29" i="18"/>
  <c r="A30" i="18"/>
  <c r="A31" i="18"/>
  <c r="C31" i="18" s="1"/>
  <c r="A32" i="18"/>
  <c r="B32" i="18" s="1"/>
  <c r="A33" i="18"/>
  <c r="A34" i="18"/>
  <c r="A35" i="18"/>
  <c r="C35" i="18" s="1"/>
  <c r="A36" i="18"/>
  <c r="B36" i="18" s="1"/>
  <c r="A37" i="18"/>
  <c r="A38" i="18"/>
  <c r="A39" i="18"/>
  <c r="C39" i="18" s="1"/>
  <c r="A40" i="18"/>
  <c r="B40" i="18" s="1"/>
  <c r="A41" i="18"/>
  <c r="A42" i="18"/>
  <c r="A43" i="18"/>
  <c r="C43" i="18" s="1"/>
  <c r="A44" i="18"/>
  <c r="B44" i="18" s="1"/>
  <c r="A45" i="18"/>
  <c r="A46" i="18"/>
  <c r="A47" i="18"/>
  <c r="C47" i="18" s="1"/>
  <c r="A48" i="18"/>
  <c r="B48" i="18" s="1"/>
  <c r="A49" i="18"/>
  <c r="A50" i="18"/>
  <c r="A51" i="18"/>
  <c r="C51" i="18" s="1"/>
  <c r="A52" i="18"/>
  <c r="B52" i="18" s="1"/>
  <c r="A53" i="18"/>
  <c r="A54" i="18"/>
  <c r="A55" i="18"/>
  <c r="C55" i="18" s="1"/>
  <c r="A56" i="18"/>
  <c r="B56" i="18" s="1"/>
  <c r="A57" i="18"/>
  <c r="A58" i="18"/>
  <c r="A59" i="18"/>
  <c r="C59" i="18" s="1"/>
  <c r="A60" i="18"/>
  <c r="B60" i="18" s="1"/>
  <c r="A61" i="18"/>
  <c r="A62" i="18"/>
  <c r="A63" i="18"/>
  <c r="C63" i="18" s="1"/>
  <c r="A64" i="18"/>
  <c r="B64" i="18" s="1"/>
  <c r="A65" i="18"/>
  <c r="A66" i="18"/>
  <c r="A67" i="18"/>
  <c r="C67" i="18" s="1"/>
  <c r="A68" i="18"/>
  <c r="B68" i="18" s="1"/>
  <c r="A69" i="18"/>
  <c r="A70" i="18"/>
  <c r="A71" i="18"/>
  <c r="C71" i="18" s="1"/>
  <c r="A72" i="18"/>
  <c r="B72" i="18" s="1"/>
  <c r="A73" i="18"/>
  <c r="A74" i="18"/>
  <c r="A75" i="18"/>
  <c r="C75" i="18" s="1"/>
  <c r="A76" i="18"/>
  <c r="B76" i="18" s="1"/>
  <c r="A77" i="18"/>
  <c r="A78" i="18"/>
  <c r="A79" i="18"/>
  <c r="C79" i="18" s="1"/>
  <c r="A80" i="18"/>
  <c r="B80" i="18" s="1"/>
  <c r="A81" i="18"/>
  <c r="A82" i="18"/>
  <c r="A83" i="18"/>
  <c r="C83" i="18" s="1"/>
  <c r="A84" i="18"/>
  <c r="B84" i="18" s="1"/>
  <c r="A85" i="18"/>
  <c r="C85" i="18" s="1"/>
  <c r="A86" i="18"/>
  <c r="C86" i="18" s="1"/>
  <c r="A87" i="18"/>
  <c r="C87" i="18" s="1"/>
  <c r="A88" i="18"/>
  <c r="B88" i="18" s="1"/>
  <c r="A89" i="18"/>
  <c r="C89" i="18" s="1"/>
  <c r="A90" i="18"/>
  <c r="C90" i="18" s="1"/>
  <c r="A91" i="18"/>
  <c r="C91" i="18" s="1"/>
  <c r="A92" i="18"/>
  <c r="B92" i="18" s="1"/>
  <c r="A93" i="18"/>
  <c r="C93" i="18" s="1"/>
  <c r="A94" i="18"/>
  <c r="C94" i="18" s="1"/>
  <c r="A95" i="18"/>
  <c r="C95" i="18" s="1"/>
  <c r="A96" i="18"/>
  <c r="C96" i="18" s="1"/>
  <c r="A97" i="18"/>
  <c r="C97" i="18" s="1"/>
  <c r="A98" i="18"/>
  <c r="C98" i="18" s="1"/>
  <c r="A99" i="18"/>
  <c r="C99" i="18" s="1"/>
  <c r="A100" i="18"/>
  <c r="C100" i="18" s="1"/>
  <c r="A101" i="18"/>
  <c r="C101" i="18" s="1"/>
  <c r="A102" i="18"/>
  <c r="C102" i="18" s="1"/>
  <c r="A103" i="18"/>
  <c r="C103" i="18" s="1"/>
  <c r="A104" i="18"/>
  <c r="C104" i="18" s="1"/>
  <c r="A105" i="18"/>
  <c r="C105" i="18" s="1"/>
  <c r="A106" i="18"/>
  <c r="C106" i="18" s="1"/>
  <c r="A107" i="18"/>
  <c r="C107" i="18" s="1"/>
  <c r="A108" i="18"/>
  <c r="C108" i="18" s="1"/>
  <c r="A109" i="18"/>
  <c r="C109" i="18" s="1"/>
  <c r="A110" i="18"/>
  <c r="C110" i="18" s="1"/>
  <c r="A111" i="18"/>
  <c r="C111" i="18" s="1"/>
  <c r="A112" i="18"/>
  <c r="C112" i="18" s="1"/>
  <c r="A113" i="18"/>
  <c r="C113" i="18" s="1"/>
  <c r="A114" i="18"/>
  <c r="C114" i="18" s="1"/>
  <c r="A115" i="18"/>
  <c r="C115" i="18" s="1"/>
  <c r="A116" i="18"/>
  <c r="C116" i="18" s="1"/>
  <c r="A117" i="18"/>
  <c r="C117" i="18" s="1"/>
  <c r="A118" i="18"/>
  <c r="C118" i="18" s="1"/>
  <c r="A119" i="18"/>
  <c r="C119" i="18" s="1"/>
  <c r="A120" i="18"/>
  <c r="C120" i="18" s="1"/>
  <c r="A121" i="18"/>
  <c r="C121" i="18" s="1"/>
  <c r="A122" i="18"/>
  <c r="C122" i="18" s="1"/>
  <c r="A123" i="18"/>
  <c r="C123" i="18" s="1"/>
  <c r="A124" i="18"/>
  <c r="C124" i="18" s="1"/>
  <c r="A125" i="18"/>
  <c r="C125" i="18" s="1"/>
  <c r="A126" i="18"/>
  <c r="C126" i="18" s="1"/>
  <c r="A127" i="18"/>
  <c r="C127" i="18" s="1"/>
  <c r="A128" i="18"/>
  <c r="C128" i="18" s="1"/>
  <c r="A129" i="18"/>
  <c r="C129" i="18" s="1"/>
  <c r="A130" i="18"/>
  <c r="C130" i="18" s="1"/>
  <c r="A131" i="18"/>
  <c r="C131" i="18" s="1"/>
  <c r="A132" i="18"/>
  <c r="C132" i="18" s="1"/>
  <c r="A133" i="18"/>
  <c r="C133" i="18" s="1"/>
  <c r="A134" i="18"/>
  <c r="C134" i="18" s="1"/>
  <c r="A135" i="18"/>
  <c r="C135" i="18" s="1"/>
  <c r="A136" i="18"/>
  <c r="C136" i="18" s="1"/>
  <c r="A137" i="18"/>
  <c r="C137" i="18" s="1"/>
  <c r="A138" i="18"/>
  <c r="C138" i="18" s="1"/>
  <c r="A139" i="18"/>
  <c r="C139" i="18" s="1"/>
  <c r="A140" i="18"/>
  <c r="C140" i="18" s="1"/>
  <c r="A141" i="18"/>
  <c r="C141" i="18" s="1"/>
  <c r="A142" i="18"/>
  <c r="C142" i="18" s="1"/>
  <c r="A143" i="18"/>
  <c r="C143" i="18" s="1"/>
  <c r="A144" i="18"/>
  <c r="C144" i="18" s="1"/>
  <c r="A145" i="18"/>
  <c r="C145" i="18" s="1"/>
  <c r="A146" i="18"/>
  <c r="C146" i="18" s="1"/>
  <c r="A147" i="18"/>
  <c r="C147" i="18" s="1"/>
  <c r="A148" i="18"/>
  <c r="C148" i="18" s="1"/>
  <c r="A149" i="18"/>
  <c r="C149" i="18" s="1"/>
  <c r="A150" i="18"/>
  <c r="C150" i="18" s="1"/>
  <c r="A151" i="18"/>
  <c r="C151" i="18" s="1"/>
  <c r="A152" i="18"/>
  <c r="C152" i="18" s="1"/>
  <c r="A153" i="18"/>
  <c r="C153" i="18" s="1"/>
  <c r="A154" i="18"/>
  <c r="C154" i="18" s="1"/>
  <c r="A155" i="18"/>
  <c r="C155" i="18" s="1"/>
  <c r="A156" i="18"/>
  <c r="C156" i="18" s="1"/>
  <c r="A157" i="18"/>
  <c r="C157" i="18" s="1"/>
  <c r="A158" i="18"/>
  <c r="C158" i="18" s="1"/>
  <c r="A159" i="18"/>
  <c r="C159" i="18" s="1"/>
  <c r="A160" i="18"/>
  <c r="C160" i="18" s="1"/>
  <c r="A161" i="18"/>
  <c r="C161" i="18" s="1"/>
  <c r="A162" i="18"/>
  <c r="C162" i="18" s="1"/>
  <c r="A163" i="18"/>
  <c r="C163" i="18" s="1"/>
  <c r="A164" i="18"/>
  <c r="C164" i="18" s="1"/>
  <c r="A165" i="18"/>
  <c r="C165" i="18" s="1"/>
  <c r="A166" i="18"/>
  <c r="C166" i="18" s="1"/>
  <c r="A167" i="18"/>
  <c r="C167" i="18" s="1"/>
  <c r="A168" i="18"/>
  <c r="C168" i="18" s="1"/>
  <c r="A169" i="18"/>
  <c r="C169" i="18" s="1"/>
  <c r="A170" i="18"/>
  <c r="C170" i="18" s="1"/>
  <c r="A171" i="18"/>
  <c r="C171" i="18" s="1"/>
  <c r="A172" i="18"/>
  <c r="C172" i="18" s="1"/>
  <c r="A173" i="18"/>
  <c r="C173" i="18" s="1"/>
  <c r="A174" i="18"/>
  <c r="C174" i="18" s="1"/>
  <c r="A175" i="18"/>
  <c r="C175" i="18" s="1"/>
  <c r="A176" i="18"/>
  <c r="C176" i="18" s="1"/>
  <c r="A177" i="18"/>
  <c r="C177" i="18" s="1"/>
  <c r="A178" i="18"/>
  <c r="C178" i="18" s="1"/>
  <c r="A179" i="18"/>
  <c r="C179" i="18" s="1"/>
  <c r="A180" i="18"/>
  <c r="C180" i="18" s="1"/>
  <c r="A181" i="18"/>
  <c r="C181" i="18" s="1"/>
  <c r="A182" i="18"/>
  <c r="C182" i="18" s="1"/>
  <c r="A183" i="18"/>
  <c r="C183" i="18" s="1"/>
  <c r="A184" i="18"/>
  <c r="C184" i="18" s="1"/>
  <c r="A185" i="18"/>
  <c r="C185" i="18" s="1"/>
  <c r="A186" i="18"/>
  <c r="C186" i="18" s="1"/>
  <c r="A187" i="18"/>
  <c r="C187" i="18" s="1"/>
  <c r="A188" i="18"/>
  <c r="C188" i="18" s="1"/>
  <c r="A189" i="18"/>
  <c r="C189" i="18" s="1"/>
  <c r="A190" i="18"/>
  <c r="C190" i="18" s="1"/>
  <c r="A191" i="18"/>
  <c r="C191" i="18" s="1"/>
  <c r="A192" i="18"/>
  <c r="C192" i="18" s="1"/>
  <c r="A193" i="18"/>
  <c r="C193" i="18" s="1"/>
  <c r="A194" i="18"/>
  <c r="C194" i="18" s="1"/>
  <c r="A195" i="18"/>
  <c r="C195" i="18" s="1"/>
  <c r="A196" i="18"/>
  <c r="C196" i="18" s="1"/>
  <c r="A197" i="18"/>
  <c r="C197" i="18" s="1"/>
  <c r="A198" i="18"/>
  <c r="C198" i="18" s="1"/>
  <c r="A199" i="18"/>
  <c r="C199" i="18" s="1"/>
  <c r="A200" i="18"/>
  <c r="C200" i="18" s="1"/>
  <c r="A201" i="18"/>
  <c r="C201" i="18" s="1"/>
  <c r="A202" i="18"/>
  <c r="C202" i="18" s="1"/>
  <c r="A203" i="18"/>
  <c r="C203" i="18" s="1"/>
  <c r="A204" i="18"/>
  <c r="C204" i="18" s="1"/>
  <c r="A205" i="18"/>
  <c r="C205" i="18" s="1"/>
  <c r="A206" i="18"/>
  <c r="C206" i="18" s="1"/>
  <c r="A207" i="18"/>
  <c r="C207" i="18" s="1"/>
  <c r="A208" i="18"/>
  <c r="C208" i="18" s="1"/>
  <c r="A209" i="18"/>
  <c r="C209" i="18" s="1"/>
  <c r="A210" i="18"/>
  <c r="C210" i="18" s="1"/>
  <c r="A211" i="18"/>
  <c r="C211" i="18" s="1"/>
  <c r="A212" i="18"/>
  <c r="C212" i="18" s="1"/>
  <c r="A213" i="18"/>
  <c r="C213" i="18" s="1"/>
  <c r="A214" i="18"/>
  <c r="C214" i="18" s="1"/>
  <c r="A215" i="18"/>
  <c r="C215" i="18" s="1"/>
  <c r="A216" i="18"/>
  <c r="C216" i="18" s="1"/>
  <c r="A217" i="18"/>
  <c r="C217" i="18" s="1"/>
  <c r="A218" i="18"/>
  <c r="C218" i="18" s="1"/>
  <c r="A219" i="18"/>
  <c r="C219" i="18" s="1"/>
  <c r="A220" i="18"/>
  <c r="C220" i="18" s="1"/>
  <c r="A221" i="18"/>
  <c r="C221" i="18" s="1"/>
  <c r="A222" i="18"/>
  <c r="C222" i="18" s="1"/>
  <c r="A223" i="18"/>
  <c r="C223" i="18" s="1"/>
  <c r="A224" i="18"/>
  <c r="C224" i="18" s="1"/>
  <c r="A225" i="18"/>
  <c r="C225" i="18" s="1"/>
  <c r="A226" i="18"/>
  <c r="C226" i="18" s="1"/>
  <c r="A227" i="18"/>
  <c r="C227" i="18" s="1"/>
  <c r="A228" i="18"/>
  <c r="C228" i="18" s="1"/>
  <c r="A229" i="18"/>
  <c r="C229" i="18" s="1"/>
  <c r="A230" i="18"/>
  <c r="C230" i="18" s="1"/>
  <c r="A231" i="18"/>
  <c r="C231" i="18" s="1"/>
  <c r="A232" i="18"/>
  <c r="C232" i="18" s="1"/>
  <c r="A233" i="18"/>
  <c r="C233" i="18" s="1"/>
  <c r="A234" i="18"/>
  <c r="C234" i="18" s="1"/>
  <c r="A235" i="18"/>
  <c r="C235" i="18" s="1"/>
  <c r="A236" i="18"/>
  <c r="C236" i="18" s="1"/>
  <c r="A237" i="18"/>
  <c r="C237" i="18" s="1"/>
  <c r="A238" i="18"/>
  <c r="C238" i="18" s="1"/>
  <c r="A239" i="18"/>
  <c r="C239" i="18" s="1"/>
  <c r="A240" i="18"/>
  <c r="C240" i="18" s="1"/>
  <c r="A241" i="18"/>
  <c r="C241" i="18" s="1"/>
  <c r="A242" i="18"/>
  <c r="C242" i="18" s="1"/>
  <c r="A243" i="18"/>
  <c r="C243" i="18" s="1"/>
  <c r="A244" i="18"/>
  <c r="C244" i="18" s="1"/>
  <c r="A245" i="18"/>
  <c r="C245" i="18" s="1"/>
  <c r="A246" i="18"/>
  <c r="C246" i="18" s="1"/>
  <c r="A247" i="18"/>
  <c r="C247" i="18" s="1"/>
  <c r="A248" i="18"/>
  <c r="C248" i="18" s="1"/>
  <c r="A249" i="18"/>
  <c r="C249" i="18" s="1"/>
  <c r="A250" i="18"/>
  <c r="C250" i="18" s="1"/>
  <c r="A251" i="18"/>
  <c r="C251" i="18" s="1"/>
  <c r="A252" i="18"/>
  <c r="C252" i="18" s="1"/>
  <c r="A253" i="18"/>
  <c r="C253" i="18" s="1"/>
  <c r="A4" i="18"/>
  <c r="C4" i="18" s="1"/>
  <c r="AB16" i="6"/>
  <c r="D5" i="18"/>
  <c r="D6" i="18"/>
  <c r="D7" i="18"/>
  <c r="D8" i="18"/>
  <c r="D9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8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4" i="18"/>
  <c r="D95" i="18"/>
  <c r="D96" i="18"/>
  <c r="D97" i="18"/>
  <c r="D98" i="18"/>
  <c r="D99" i="18"/>
  <c r="D100" i="18"/>
  <c r="D101" i="18"/>
  <c r="D102" i="18"/>
  <c r="D103" i="18"/>
  <c r="D104" i="18"/>
  <c r="D105" i="18"/>
  <c r="D106" i="18"/>
  <c r="D107" i="18"/>
  <c r="D108" i="18"/>
  <c r="D109" i="18"/>
  <c r="D110" i="18"/>
  <c r="D111" i="18"/>
  <c r="D112" i="18"/>
  <c r="D113" i="18"/>
  <c r="D114" i="18"/>
  <c r="D115" i="18"/>
  <c r="D116" i="18"/>
  <c r="D117" i="18"/>
  <c r="D118" i="18"/>
  <c r="D119" i="18"/>
  <c r="D120" i="18"/>
  <c r="D121" i="18"/>
  <c r="D122" i="18"/>
  <c r="D123" i="18"/>
  <c r="D124" i="18"/>
  <c r="D125" i="18"/>
  <c r="D126" i="18"/>
  <c r="D127" i="18"/>
  <c r="D128" i="18"/>
  <c r="D129" i="18"/>
  <c r="D130" i="18"/>
  <c r="D131" i="18"/>
  <c r="D132" i="18"/>
  <c r="D133" i="18"/>
  <c r="D134" i="18"/>
  <c r="D135" i="18"/>
  <c r="D136" i="18"/>
  <c r="D137" i="18"/>
  <c r="D138" i="18"/>
  <c r="D139" i="18"/>
  <c r="D140" i="18"/>
  <c r="D141" i="18"/>
  <c r="D142" i="18"/>
  <c r="D143" i="18"/>
  <c r="D144" i="18"/>
  <c r="D145" i="18"/>
  <c r="D146" i="18"/>
  <c r="D147" i="18"/>
  <c r="D148" i="18"/>
  <c r="D149" i="18"/>
  <c r="D150" i="18"/>
  <c r="D151" i="18"/>
  <c r="D152" i="18"/>
  <c r="D153" i="18"/>
  <c r="D154" i="18"/>
  <c r="D155" i="18"/>
  <c r="D156" i="18"/>
  <c r="D157" i="18"/>
  <c r="D158" i="18"/>
  <c r="D159" i="18"/>
  <c r="D160" i="18"/>
  <c r="D161" i="18"/>
  <c r="D162" i="18"/>
  <c r="D163" i="18"/>
  <c r="D164" i="18"/>
  <c r="D165" i="18"/>
  <c r="D166" i="18"/>
  <c r="D167" i="18"/>
  <c r="D168" i="18"/>
  <c r="D169" i="18"/>
  <c r="D170" i="18"/>
  <c r="D171" i="18"/>
  <c r="D172" i="18"/>
  <c r="D173" i="18"/>
  <c r="D174" i="18"/>
  <c r="D175" i="18"/>
  <c r="D176" i="18"/>
  <c r="D177" i="18"/>
  <c r="D178" i="18"/>
  <c r="D179" i="18"/>
  <c r="D180" i="18"/>
  <c r="D181" i="18"/>
  <c r="D182" i="18"/>
  <c r="D183" i="18"/>
  <c r="D184" i="18"/>
  <c r="D185" i="18"/>
  <c r="D186" i="18"/>
  <c r="D187" i="18"/>
  <c r="D188" i="18"/>
  <c r="D189" i="18"/>
  <c r="D190" i="18"/>
  <c r="D191" i="18"/>
  <c r="D192" i="18"/>
  <c r="D193" i="18"/>
  <c r="D194" i="18"/>
  <c r="D195" i="18"/>
  <c r="D196" i="18"/>
  <c r="D197" i="18"/>
  <c r="D198" i="18"/>
  <c r="D199" i="18"/>
  <c r="D200" i="18"/>
  <c r="D201" i="18"/>
  <c r="D202" i="18"/>
  <c r="D203" i="18"/>
  <c r="D204" i="18"/>
  <c r="D205" i="18"/>
  <c r="D206" i="18"/>
  <c r="D207" i="18"/>
  <c r="D208" i="18"/>
  <c r="D209" i="18"/>
  <c r="D210" i="18"/>
  <c r="D211" i="18"/>
  <c r="D212" i="18"/>
  <c r="D213" i="18"/>
  <c r="D214" i="18"/>
  <c r="D215" i="18"/>
  <c r="D216" i="18"/>
  <c r="D217" i="18"/>
  <c r="D218" i="18"/>
  <c r="D219" i="18"/>
  <c r="D220" i="18"/>
  <c r="D221" i="18"/>
  <c r="D222" i="18"/>
  <c r="D223" i="18"/>
  <c r="D224" i="18"/>
  <c r="D225" i="18"/>
  <c r="D226" i="18"/>
  <c r="D227" i="18"/>
  <c r="D228" i="18"/>
  <c r="D229" i="18"/>
  <c r="D230" i="18"/>
  <c r="D231" i="18"/>
  <c r="D232" i="18"/>
  <c r="D233" i="18"/>
  <c r="D234" i="18"/>
  <c r="D235" i="18"/>
  <c r="D236" i="18"/>
  <c r="D237" i="18"/>
  <c r="D238" i="18"/>
  <c r="D239" i="18"/>
  <c r="D240" i="18"/>
  <c r="D241" i="18"/>
  <c r="D242" i="18"/>
  <c r="D243" i="18"/>
  <c r="D244" i="18"/>
  <c r="D245" i="18"/>
  <c r="D246" i="18"/>
  <c r="D247" i="18"/>
  <c r="D248" i="18"/>
  <c r="D249" i="18"/>
  <c r="D250" i="18"/>
  <c r="D251" i="18"/>
  <c r="D252" i="18"/>
  <c r="D253" i="18"/>
  <c r="D4" i="18"/>
  <c r="L5" i="18"/>
  <c r="L6" i="18"/>
  <c r="L7" i="18"/>
  <c r="L8" i="18"/>
  <c r="L9" i="18"/>
  <c r="L10" i="18"/>
  <c r="L11" i="18"/>
  <c r="L12" i="18"/>
  <c r="L13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29" i="18"/>
  <c r="L30" i="18"/>
  <c r="L31" i="18"/>
  <c r="L32" i="18"/>
  <c r="L33" i="18"/>
  <c r="L34" i="18"/>
  <c r="L35" i="18"/>
  <c r="L36" i="18"/>
  <c r="L37" i="18"/>
  <c r="L38" i="18"/>
  <c r="L39" i="18"/>
  <c r="L40" i="18"/>
  <c r="L41" i="18"/>
  <c r="L42" i="18"/>
  <c r="L43" i="18"/>
  <c r="L44" i="18"/>
  <c r="L45" i="18"/>
  <c r="L46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8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91" i="18"/>
  <c r="L92" i="18"/>
  <c r="L93" i="18"/>
  <c r="L94" i="18"/>
  <c r="L95" i="18"/>
  <c r="L96" i="18"/>
  <c r="L97" i="18"/>
  <c r="L98" i="18"/>
  <c r="L99" i="18"/>
  <c r="L100" i="18"/>
  <c r="L101" i="18"/>
  <c r="L102" i="18"/>
  <c r="L103" i="18"/>
  <c r="L104" i="18"/>
  <c r="L105" i="18"/>
  <c r="L106" i="18"/>
  <c r="L107" i="18"/>
  <c r="L108" i="18"/>
  <c r="L109" i="18"/>
  <c r="L110" i="18"/>
  <c r="L111" i="18"/>
  <c r="L112" i="18"/>
  <c r="L113" i="18"/>
  <c r="L114" i="18"/>
  <c r="L115" i="18"/>
  <c r="L116" i="18"/>
  <c r="L117" i="18"/>
  <c r="L118" i="18"/>
  <c r="L119" i="18"/>
  <c r="L120" i="18"/>
  <c r="L121" i="18"/>
  <c r="L122" i="18"/>
  <c r="L123" i="18"/>
  <c r="L124" i="18"/>
  <c r="L125" i="18"/>
  <c r="L126" i="18"/>
  <c r="L127" i="18"/>
  <c r="L128" i="18"/>
  <c r="L129" i="18"/>
  <c r="L130" i="18"/>
  <c r="L131" i="18"/>
  <c r="L132" i="18"/>
  <c r="L133" i="18"/>
  <c r="L134" i="18"/>
  <c r="L135" i="18"/>
  <c r="L136" i="18"/>
  <c r="L137" i="18"/>
  <c r="L138" i="18"/>
  <c r="L139" i="18"/>
  <c r="L140" i="18"/>
  <c r="L141" i="18"/>
  <c r="L142" i="18"/>
  <c r="L143" i="18"/>
  <c r="L144" i="18"/>
  <c r="L145" i="18"/>
  <c r="L146" i="18"/>
  <c r="L147" i="18"/>
  <c r="L148" i="18"/>
  <c r="L149" i="18"/>
  <c r="L150" i="18"/>
  <c r="L151" i="18"/>
  <c r="L152" i="18"/>
  <c r="L153" i="18"/>
  <c r="L154" i="18"/>
  <c r="L155" i="18"/>
  <c r="L156" i="18"/>
  <c r="L157" i="18"/>
  <c r="L158" i="18"/>
  <c r="L159" i="18"/>
  <c r="L160" i="18"/>
  <c r="L161" i="18"/>
  <c r="L162" i="18"/>
  <c r="L163" i="18"/>
  <c r="L164" i="18"/>
  <c r="L165" i="18"/>
  <c r="L166" i="18"/>
  <c r="L167" i="18"/>
  <c r="L168" i="18"/>
  <c r="L169" i="18"/>
  <c r="L170" i="18"/>
  <c r="L171" i="18"/>
  <c r="L172" i="18"/>
  <c r="L173" i="18"/>
  <c r="L174" i="18"/>
  <c r="L175" i="18"/>
  <c r="L176" i="18"/>
  <c r="L177" i="18"/>
  <c r="L178" i="18"/>
  <c r="L179" i="18"/>
  <c r="L180" i="18"/>
  <c r="L181" i="18"/>
  <c r="L182" i="18"/>
  <c r="L183" i="18"/>
  <c r="L184" i="18"/>
  <c r="L185" i="18"/>
  <c r="L186" i="18"/>
  <c r="L187" i="18"/>
  <c r="L188" i="18"/>
  <c r="L189" i="18"/>
  <c r="L190" i="18"/>
  <c r="L191" i="18"/>
  <c r="L192" i="18"/>
  <c r="L193" i="18"/>
  <c r="L194" i="18"/>
  <c r="L195" i="18"/>
  <c r="L196" i="18"/>
  <c r="L197" i="18"/>
  <c r="L198" i="18"/>
  <c r="L199" i="18"/>
  <c r="L200" i="18"/>
  <c r="L201" i="18"/>
  <c r="L202" i="18"/>
  <c r="L203" i="18"/>
  <c r="L204" i="18"/>
  <c r="L205" i="18"/>
  <c r="L206" i="18"/>
  <c r="L207" i="18"/>
  <c r="L208" i="18"/>
  <c r="L209" i="18"/>
  <c r="L210" i="18"/>
  <c r="L211" i="18"/>
  <c r="L212" i="18"/>
  <c r="L213" i="18"/>
  <c r="L214" i="18"/>
  <c r="L215" i="18"/>
  <c r="L216" i="18"/>
  <c r="L217" i="18"/>
  <c r="L218" i="18"/>
  <c r="L219" i="18"/>
  <c r="L220" i="18"/>
  <c r="L221" i="18"/>
  <c r="L222" i="18"/>
  <c r="L223" i="18"/>
  <c r="L224" i="18"/>
  <c r="L225" i="18"/>
  <c r="L226" i="18"/>
  <c r="L227" i="18"/>
  <c r="L228" i="18"/>
  <c r="L229" i="18"/>
  <c r="L230" i="18"/>
  <c r="L231" i="18"/>
  <c r="L232" i="18"/>
  <c r="L233" i="18"/>
  <c r="L234" i="18"/>
  <c r="L235" i="18"/>
  <c r="L236" i="18"/>
  <c r="L237" i="18"/>
  <c r="L238" i="18"/>
  <c r="L239" i="18"/>
  <c r="L240" i="18"/>
  <c r="L241" i="18"/>
  <c r="L242" i="18"/>
  <c r="L243" i="18"/>
  <c r="L244" i="18"/>
  <c r="L245" i="18"/>
  <c r="L246" i="18"/>
  <c r="L247" i="18"/>
  <c r="L248" i="18"/>
  <c r="L249" i="18"/>
  <c r="L250" i="18"/>
  <c r="L251" i="18"/>
  <c r="L252" i="18"/>
  <c r="L253" i="18"/>
  <c r="L4" i="18"/>
  <c r="K5" i="18"/>
  <c r="K6" i="18"/>
  <c r="K7" i="18"/>
  <c r="K8" i="18"/>
  <c r="K9" i="18"/>
  <c r="K10" i="18"/>
  <c r="K11" i="18"/>
  <c r="K12" i="18"/>
  <c r="K13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29" i="18"/>
  <c r="K30" i="18"/>
  <c r="K31" i="18"/>
  <c r="K32" i="18"/>
  <c r="K33" i="18"/>
  <c r="K34" i="18"/>
  <c r="K35" i="18"/>
  <c r="K36" i="18"/>
  <c r="K37" i="18"/>
  <c r="K38" i="18"/>
  <c r="K39" i="18"/>
  <c r="K40" i="18"/>
  <c r="K41" i="18"/>
  <c r="K42" i="18"/>
  <c r="K43" i="18"/>
  <c r="K44" i="18"/>
  <c r="K45" i="18"/>
  <c r="K46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8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4" i="18"/>
  <c r="K95" i="18"/>
  <c r="K96" i="18"/>
  <c r="K97" i="18"/>
  <c r="K98" i="18"/>
  <c r="K99" i="18"/>
  <c r="K100" i="18"/>
  <c r="K101" i="18"/>
  <c r="K102" i="18"/>
  <c r="K103" i="18"/>
  <c r="K104" i="18"/>
  <c r="K105" i="18"/>
  <c r="K106" i="18"/>
  <c r="K107" i="18"/>
  <c r="K108" i="18"/>
  <c r="K109" i="18"/>
  <c r="K110" i="18"/>
  <c r="K111" i="18"/>
  <c r="K112" i="18"/>
  <c r="K113" i="18"/>
  <c r="K114" i="18"/>
  <c r="K115" i="18"/>
  <c r="K116" i="18"/>
  <c r="K117" i="18"/>
  <c r="K118" i="18"/>
  <c r="K119" i="18"/>
  <c r="K120" i="18"/>
  <c r="K121" i="18"/>
  <c r="K122" i="18"/>
  <c r="K123" i="18"/>
  <c r="K124" i="18"/>
  <c r="K125" i="18"/>
  <c r="K126" i="18"/>
  <c r="K127" i="18"/>
  <c r="K128" i="18"/>
  <c r="K129" i="18"/>
  <c r="K130" i="18"/>
  <c r="K131" i="18"/>
  <c r="K132" i="18"/>
  <c r="K133" i="18"/>
  <c r="K134" i="18"/>
  <c r="K135" i="18"/>
  <c r="K136" i="18"/>
  <c r="K137" i="18"/>
  <c r="K138" i="18"/>
  <c r="K139" i="18"/>
  <c r="K140" i="18"/>
  <c r="K141" i="18"/>
  <c r="K142" i="18"/>
  <c r="K143" i="18"/>
  <c r="K144" i="18"/>
  <c r="K145" i="18"/>
  <c r="K146" i="18"/>
  <c r="K147" i="18"/>
  <c r="K148" i="18"/>
  <c r="K149" i="18"/>
  <c r="K150" i="18"/>
  <c r="K151" i="18"/>
  <c r="K152" i="18"/>
  <c r="K153" i="18"/>
  <c r="K154" i="18"/>
  <c r="K155" i="18"/>
  <c r="K156" i="18"/>
  <c r="K157" i="18"/>
  <c r="K158" i="18"/>
  <c r="K159" i="18"/>
  <c r="K160" i="18"/>
  <c r="K161" i="18"/>
  <c r="K162" i="18"/>
  <c r="K163" i="18"/>
  <c r="K164" i="18"/>
  <c r="K165" i="18"/>
  <c r="K166" i="18"/>
  <c r="K167" i="18"/>
  <c r="K168" i="18"/>
  <c r="K169" i="18"/>
  <c r="K170" i="18"/>
  <c r="K171" i="18"/>
  <c r="K172" i="18"/>
  <c r="K173" i="18"/>
  <c r="K174" i="18"/>
  <c r="K175" i="18"/>
  <c r="K176" i="18"/>
  <c r="K177" i="18"/>
  <c r="K178" i="18"/>
  <c r="K179" i="18"/>
  <c r="K180" i="18"/>
  <c r="K181" i="18"/>
  <c r="K182" i="18"/>
  <c r="K183" i="18"/>
  <c r="K184" i="18"/>
  <c r="K185" i="18"/>
  <c r="K186" i="18"/>
  <c r="K187" i="18"/>
  <c r="K188" i="18"/>
  <c r="K189" i="18"/>
  <c r="K190" i="18"/>
  <c r="K191" i="18"/>
  <c r="K192" i="18"/>
  <c r="K193" i="18"/>
  <c r="K194" i="18"/>
  <c r="K195" i="18"/>
  <c r="K196" i="18"/>
  <c r="K197" i="18"/>
  <c r="K198" i="18"/>
  <c r="K199" i="18"/>
  <c r="K200" i="18"/>
  <c r="K201" i="18"/>
  <c r="K202" i="18"/>
  <c r="K203" i="18"/>
  <c r="K204" i="18"/>
  <c r="K205" i="18"/>
  <c r="K206" i="18"/>
  <c r="K207" i="18"/>
  <c r="K208" i="18"/>
  <c r="K209" i="18"/>
  <c r="K210" i="18"/>
  <c r="K211" i="18"/>
  <c r="K212" i="18"/>
  <c r="K213" i="18"/>
  <c r="K214" i="18"/>
  <c r="K215" i="18"/>
  <c r="K216" i="18"/>
  <c r="K217" i="18"/>
  <c r="K218" i="18"/>
  <c r="K219" i="18"/>
  <c r="K220" i="18"/>
  <c r="K221" i="18"/>
  <c r="K222" i="18"/>
  <c r="K223" i="18"/>
  <c r="K224" i="18"/>
  <c r="K225" i="18"/>
  <c r="K226" i="18"/>
  <c r="K227" i="18"/>
  <c r="K228" i="18"/>
  <c r="K229" i="18"/>
  <c r="K230" i="18"/>
  <c r="K231" i="18"/>
  <c r="K232" i="18"/>
  <c r="K233" i="18"/>
  <c r="K234" i="18"/>
  <c r="K235" i="18"/>
  <c r="K236" i="18"/>
  <c r="K237" i="18"/>
  <c r="K238" i="18"/>
  <c r="K239" i="18"/>
  <c r="K240" i="18"/>
  <c r="K241" i="18"/>
  <c r="K242" i="18"/>
  <c r="K243" i="18"/>
  <c r="K244" i="18"/>
  <c r="K245" i="18"/>
  <c r="K246" i="18"/>
  <c r="K247" i="18"/>
  <c r="K248" i="18"/>
  <c r="K249" i="18"/>
  <c r="K250" i="18"/>
  <c r="K251" i="18"/>
  <c r="K252" i="18"/>
  <c r="K253" i="18"/>
  <c r="K4" i="18"/>
  <c r="CE40" i="6"/>
  <c r="CN40" i="6"/>
  <c r="K40" i="6"/>
  <c r="H40" i="6"/>
  <c r="E40" i="6"/>
  <c r="W40" i="6"/>
  <c r="B4" i="18" l="1"/>
  <c r="B239" i="18"/>
  <c r="B223" i="18"/>
  <c r="B207" i="18"/>
  <c r="B191" i="18"/>
  <c r="B175" i="18"/>
  <c r="B159" i="18"/>
  <c r="B143" i="18"/>
  <c r="B127" i="18"/>
  <c r="B111" i="18"/>
  <c r="B95" i="18"/>
  <c r="B55" i="18"/>
  <c r="B251" i="18"/>
  <c r="B235" i="18"/>
  <c r="B219" i="18"/>
  <c r="B203" i="18"/>
  <c r="B187" i="18"/>
  <c r="B171" i="18"/>
  <c r="B155" i="18"/>
  <c r="B139" i="18"/>
  <c r="B123" i="18"/>
  <c r="B107" i="18"/>
  <c r="B90" i="18"/>
  <c r="B39" i="18"/>
  <c r="B247" i="18"/>
  <c r="B231" i="18"/>
  <c r="B215" i="18"/>
  <c r="B199" i="18"/>
  <c r="B183" i="18"/>
  <c r="B167" i="18"/>
  <c r="B151" i="18"/>
  <c r="B135" i="18"/>
  <c r="B119" i="18"/>
  <c r="B103" i="18"/>
  <c r="B85" i="18"/>
  <c r="B23" i="18"/>
  <c r="B243" i="18"/>
  <c r="B227" i="18"/>
  <c r="B211" i="18"/>
  <c r="B195" i="18"/>
  <c r="B179" i="18"/>
  <c r="B163" i="18"/>
  <c r="B147" i="18"/>
  <c r="B131" i="18"/>
  <c r="B115" i="18"/>
  <c r="B99" i="18"/>
  <c r="B71" i="18"/>
  <c r="B7" i="18"/>
  <c r="C81" i="18"/>
  <c r="B81" i="18"/>
  <c r="C77" i="18"/>
  <c r="B77" i="18"/>
  <c r="C73" i="18"/>
  <c r="B73" i="18"/>
  <c r="C69" i="18"/>
  <c r="B69" i="18"/>
  <c r="C65" i="18"/>
  <c r="B65" i="18"/>
  <c r="C61" i="18"/>
  <c r="B61" i="18"/>
  <c r="C57" i="18"/>
  <c r="B57" i="18"/>
  <c r="C53" i="18"/>
  <c r="B53" i="18"/>
  <c r="C49" i="18"/>
  <c r="B49" i="18"/>
  <c r="C45" i="18"/>
  <c r="B45" i="18"/>
  <c r="C41" i="18"/>
  <c r="B41" i="18"/>
  <c r="C37" i="18"/>
  <c r="B37" i="18"/>
  <c r="C33" i="18"/>
  <c r="B33" i="18"/>
  <c r="C29" i="18"/>
  <c r="B29" i="18"/>
  <c r="C25" i="18"/>
  <c r="B25" i="18"/>
  <c r="C21" i="18"/>
  <c r="B21" i="18"/>
  <c r="C17" i="18"/>
  <c r="B17" i="18"/>
  <c r="C13" i="18"/>
  <c r="B13" i="18"/>
  <c r="C9" i="18"/>
  <c r="B9" i="18"/>
  <c r="C5" i="18"/>
  <c r="B5" i="18"/>
  <c r="B252" i="18"/>
  <c r="B248" i="18"/>
  <c r="B244" i="18"/>
  <c r="B240" i="18"/>
  <c r="B236" i="18"/>
  <c r="B232" i="18"/>
  <c r="B228" i="18"/>
  <c r="B224" i="18"/>
  <c r="B220" i="18"/>
  <c r="B216" i="18"/>
  <c r="B212" i="18"/>
  <c r="B208" i="18"/>
  <c r="B204" i="18"/>
  <c r="B200" i="18"/>
  <c r="B196" i="18"/>
  <c r="B192" i="18"/>
  <c r="B188" i="18"/>
  <c r="B184" i="18"/>
  <c r="B180" i="18"/>
  <c r="B176" i="18"/>
  <c r="B172" i="18"/>
  <c r="B168" i="18"/>
  <c r="B164" i="18"/>
  <c r="B160" i="18"/>
  <c r="B156" i="18"/>
  <c r="B152" i="18"/>
  <c r="B148" i="18"/>
  <c r="B144" i="18"/>
  <c r="B140" i="18"/>
  <c r="B136" i="18"/>
  <c r="B132" i="18"/>
  <c r="B128" i="18"/>
  <c r="B124" i="18"/>
  <c r="B120" i="18"/>
  <c r="B116" i="18"/>
  <c r="B112" i="18"/>
  <c r="B108" i="18"/>
  <c r="B104" i="18"/>
  <c r="B100" i="18"/>
  <c r="B96" i="18"/>
  <c r="B91" i="18"/>
  <c r="B86" i="18"/>
  <c r="B75" i="18"/>
  <c r="B59" i="18"/>
  <c r="B43" i="18"/>
  <c r="B27" i="18"/>
  <c r="B11" i="18"/>
  <c r="C84" i="18"/>
  <c r="C68" i="18"/>
  <c r="C52" i="18"/>
  <c r="C36" i="18"/>
  <c r="C20" i="18"/>
  <c r="C80" i="18"/>
  <c r="C64" i="18"/>
  <c r="C48" i="18"/>
  <c r="C32" i="18"/>
  <c r="C16" i="18"/>
  <c r="B250" i="18"/>
  <c r="B246" i="18"/>
  <c r="B242" i="18"/>
  <c r="B238" i="18"/>
  <c r="B234" i="18"/>
  <c r="B230" i="18"/>
  <c r="B226" i="18"/>
  <c r="B222" i="18"/>
  <c r="B218" i="18"/>
  <c r="B214" i="18"/>
  <c r="B210" i="18"/>
  <c r="B206" i="18"/>
  <c r="B202" i="18"/>
  <c r="B198" i="18"/>
  <c r="B194" i="18"/>
  <c r="B190" i="18"/>
  <c r="B186" i="18"/>
  <c r="B182" i="18"/>
  <c r="B178" i="18"/>
  <c r="B174" i="18"/>
  <c r="B170" i="18"/>
  <c r="B166" i="18"/>
  <c r="B162" i="18"/>
  <c r="B158" i="18"/>
  <c r="B154" i="18"/>
  <c r="B150" i="18"/>
  <c r="B146" i="18"/>
  <c r="B142" i="18"/>
  <c r="B138" i="18"/>
  <c r="B134" i="18"/>
  <c r="B130" i="18"/>
  <c r="B126" i="18"/>
  <c r="B122" i="18"/>
  <c r="B118" i="18"/>
  <c r="B114" i="18"/>
  <c r="B110" i="18"/>
  <c r="B106" i="18"/>
  <c r="B102" i="18"/>
  <c r="B98" i="18"/>
  <c r="B94" i="18"/>
  <c r="B89" i="18"/>
  <c r="B83" i="18"/>
  <c r="B67" i="18"/>
  <c r="B51" i="18"/>
  <c r="B35" i="18"/>
  <c r="B19" i="18"/>
  <c r="C92" i="18"/>
  <c r="C76" i="18"/>
  <c r="C60" i="18"/>
  <c r="C44" i="18"/>
  <c r="C28" i="18"/>
  <c r="C12" i="18"/>
  <c r="C82" i="18"/>
  <c r="B82" i="18"/>
  <c r="C78" i="18"/>
  <c r="B78" i="18"/>
  <c r="C74" i="18"/>
  <c r="B74" i="18"/>
  <c r="C70" i="18"/>
  <c r="B70" i="18"/>
  <c r="C66" i="18"/>
  <c r="B66" i="18"/>
  <c r="C62" i="18"/>
  <c r="B62" i="18"/>
  <c r="C58" i="18"/>
  <c r="B58" i="18"/>
  <c r="C54" i="18"/>
  <c r="B54" i="18"/>
  <c r="C50" i="18"/>
  <c r="B50" i="18"/>
  <c r="C46" i="18"/>
  <c r="B46" i="18"/>
  <c r="C42" i="18"/>
  <c r="B42" i="18"/>
  <c r="C38" i="18"/>
  <c r="B38" i="18"/>
  <c r="C34" i="18"/>
  <c r="B34" i="18"/>
  <c r="C30" i="18"/>
  <c r="B30" i="18"/>
  <c r="C26" i="18"/>
  <c r="B26" i="18"/>
  <c r="C22" i="18"/>
  <c r="B22" i="18"/>
  <c r="C18" i="18"/>
  <c r="B18" i="18"/>
  <c r="C14" i="18"/>
  <c r="B14" i="18"/>
  <c r="C10" i="18"/>
  <c r="B10" i="18"/>
  <c r="C6" i="18"/>
  <c r="B6" i="18"/>
  <c r="B253" i="18"/>
  <c r="B249" i="18"/>
  <c r="B245" i="18"/>
  <c r="B241" i="18"/>
  <c r="B237" i="18"/>
  <c r="B233" i="18"/>
  <c r="B229" i="18"/>
  <c r="B225" i="18"/>
  <c r="B221" i="18"/>
  <c r="B217" i="18"/>
  <c r="B213" i="18"/>
  <c r="B209" i="18"/>
  <c r="B205" i="18"/>
  <c r="B201" i="18"/>
  <c r="B197" i="18"/>
  <c r="B193" i="18"/>
  <c r="B189" i="18"/>
  <c r="B185" i="18"/>
  <c r="B181" i="18"/>
  <c r="B177" i="18"/>
  <c r="B173" i="18"/>
  <c r="B169" i="18"/>
  <c r="B165" i="18"/>
  <c r="B161" i="18"/>
  <c r="B157" i="18"/>
  <c r="B153" i="18"/>
  <c r="B149" i="18"/>
  <c r="B145" i="18"/>
  <c r="B141" i="18"/>
  <c r="B137" i="18"/>
  <c r="B133" i="18"/>
  <c r="B129" i="18"/>
  <c r="B125" i="18"/>
  <c r="B121" i="18"/>
  <c r="B117" i="18"/>
  <c r="B113" i="18"/>
  <c r="B109" i="18"/>
  <c r="B105" i="18"/>
  <c r="B101" i="18"/>
  <c r="B97" i="18"/>
  <c r="B93" i="18"/>
  <c r="B87" i="18"/>
  <c r="B79" i="18"/>
  <c r="B63" i="18"/>
  <c r="B47" i="18"/>
  <c r="B31" i="18"/>
  <c r="B15" i="18"/>
  <c r="C88" i="18"/>
  <c r="C72" i="18"/>
  <c r="C56" i="18"/>
  <c r="C40" i="18"/>
  <c r="C24" i="18"/>
  <c r="C8" i="18"/>
  <c r="CN17" i="6" l="1"/>
  <c r="CN18" i="6"/>
  <c r="CN19" i="6"/>
  <c r="CN20" i="6"/>
  <c r="CN21" i="6"/>
  <c r="CN22" i="6"/>
  <c r="CN23" i="6"/>
  <c r="CN24" i="6"/>
  <c r="CN25" i="6"/>
  <c r="CN26" i="6"/>
  <c r="CN27" i="6"/>
  <c r="CN28" i="6"/>
  <c r="CN29" i="6"/>
  <c r="CN30" i="6"/>
  <c r="CN31" i="6"/>
  <c r="CN32" i="6"/>
  <c r="CN33" i="6"/>
  <c r="CN34" i="6"/>
  <c r="CN35" i="6"/>
  <c r="CN36" i="6"/>
  <c r="CN37" i="6"/>
  <c r="CN38" i="6"/>
  <c r="CN39" i="6"/>
  <c r="CN16" i="6"/>
  <c r="AF16" i="6"/>
  <c r="AG16" i="6"/>
  <c r="AH16" i="6"/>
  <c r="AI16" i="6"/>
  <c r="AJ16" i="6"/>
  <c r="AK16" i="6"/>
  <c r="AL16" i="6"/>
  <c r="AM16" i="6"/>
  <c r="AN16" i="6"/>
  <c r="AO16" i="6"/>
  <c r="AP16" i="6"/>
  <c r="AQ16" i="6"/>
  <c r="AR16" i="6"/>
  <c r="AS16" i="6"/>
  <c r="AT16" i="6"/>
  <c r="AU16" i="6"/>
  <c r="AV16" i="6"/>
  <c r="AW16" i="6"/>
  <c r="AX16" i="6"/>
  <c r="AY16" i="6"/>
  <c r="AZ16" i="6"/>
  <c r="BA16" i="6"/>
  <c r="BB16" i="6"/>
  <c r="BC16" i="6"/>
  <c r="BD16" i="6"/>
  <c r="BE16" i="6"/>
  <c r="BF16" i="6"/>
  <c r="BG16" i="6"/>
  <c r="BH16" i="6"/>
  <c r="BI16" i="6"/>
  <c r="BJ16" i="6"/>
  <c r="BK16" i="6"/>
  <c r="BL16" i="6"/>
  <c r="BM16" i="6"/>
  <c r="BN16" i="6"/>
  <c r="BO16" i="6"/>
  <c r="AF17" i="6"/>
  <c r="AG17" i="6"/>
  <c r="AH17" i="6"/>
  <c r="AI17" i="6"/>
  <c r="AJ17" i="6"/>
  <c r="AK17" i="6"/>
  <c r="AL17" i="6"/>
  <c r="AM17" i="6"/>
  <c r="AN17" i="6"/>
  <c r="AO17" i="6"/>
  <c r="AP17" i="6"/>
  <c r="AQ17" i="6"/>
  <c r="AR17" i="6"/>
  <c r="AS17" i="6"/>
  <c r="AT17" i="6"/>
  <c r="AU17" i="6"/>
  <c r="AV17" i="6"/>
  <c r="AW17" i="6"/>
  <c r="AX17" i="6"/>
  <c r="AY17" i="6"/>
  <c r="AZ17" i="6"/>
  <c r="BA17" i="6"/>
  <c r="BB17" i="6"/>
  <c r="BC17" i="6"/>
  <c r="BD17" i="6"/>
  <c r="BE17" i="6"/>
  <c r="BF17" i="6"/>
  <c r="BG17" i="6"/>
  <c r="BH17" i="6"/>
  <c r="BI17" i="6"/>
  <c r="BJ17" i="6"/>
  <c r="BK17" i="6"/>
  <c r="BL17" i="6"/>
  <c r="BM17" i="6"/>
  <c r="BN17" i="6"/>
  <c r="BO17" i="6"/>
  <c r="AF18" i="6"/>
  <c r="AG18" i="6"/>
  <c r="AH18" i="6"/>
  <c r="AI18" i="6"/>
  <c r="AJ18" i="6"/>
  <c r="AK18" i="6"/>
  <c r="AL18" i="6"/>
  <c r="AM18" i="6"/>
  <c r="AN18" i="6"/>
  <c r="AO18" i="6"/>
  <c r="AP18" i="6"/>
  <c r="AQ18" i="6"/>
  <c r="AR18" i="6"/>
  <c r="AS18" i="6"/>
  <c r="AT18" i="6"/>
  <c r="AU18" i="6"/>
  <c r="AV18" i="6"/>
  <c r="AW18" i="6"/>
  <c r="AX18" i="6"/>
  <c r="AY18" i="6"/>
  <c r="AZ18" i="6"/>
  <c r="BA18" i="6"/>
  <c r="BB18" i="6"/>
  <c r="BC18" i="6"/>
  <c r="BD18" i="6"/>
  <c r="BE18" i="6"/>
  <c r="BF18" i="6"/>
  <c r="BG18" i="6"/>
  <c r="BH18" i="6"/>
  <c r="BI18" i="6"/>
  <c r="BJ18" i="6"/>
  <c r="BK18" i="6"/>
  <c r="BL18" i="6"/>
  <c r="BM18" i="6"/>
  <c r="BN18" i="6"/>
  <c r="BO18" i="6"/>
  <c r="AF19" i="6"/>
  <c r="AG19" i="6"/>
  <c r="AH19" i="6"/>
  <c r="AI19" i="6"/>
  <c r="AJ19" i="6"/>
  <c r="AK19" i="6"/>
  <c r="AL19" i="6"/>
  <c r="AM19" i="6"/>
  <c r="AN19" i="6"/>
  <c r="AO19" i="6"/>
  <c r="AP19" i="6"/>
  <c r="AQ19" i="6"/>
  <c r="AR19" i="6"/>
  <c r="AS19" i="6"/>
  <c r="AT19" i="6"/>
  <c r="AU19" i="6"/>
  <c r="AV19" i="6"/>
  <c r="AW19" i="6"/>
  <c r="AX19" i="6"/>
  <c r="AY19" i="6"/>
  <c r="AZ19" i="6"/>
  <c r="BA19" i="6"/>
  <c r="BB19" i="6"/>
  <c r="BC19" i="6"/>
  <c r="BD19" i="6"/>
  <c r="BE19" i="6"/>
  <c r="BF19" i="6"/>
  <c r="BG19" i="6"/>
  <c r="BH19" i="6"/>
  <c r="BI19" i="6"/>
  <c r="BJ19" i="6"/>
  <c r="BK19" i="6"/>
  <c r="BL19" i="6"/>
  <c r="BM19" i="6"/>
  <c r="BN19" i="6"/>
  <c r="BO19" i="6"/>
  <c r="AF20" i="6"/>
  <c r="AG20" i="6"/>
  <c r="AH20" i="6"/>
  <c r="AI20" i="6"/>
  <c r="AJ20" i="6"/>
  <c r="AK20" i="6"/>
  <c r="AL20" i="6"/>
  <c r="AM20" i="6"/>
  <c r="AN20" i="6"/>
  <c r="AO20" i="6"/>
  <c r="AP20" i="6"/>
  <c r="AQ20" i="6"/>
  <c r="AR20" i="6"/>
  <c r="AS20" i="6"/>
  <c r="AT20" i="6"/>
  <c r="AU20" i="6"/>
  <c r="AV20" i="6"/>
  <c r="AW20" i="6"/>
  <c r="AX20" i="6"/>
  <c r="AY20" i="6"/>
  <c r="AZ20" i="6"/>
  <c r="BA20" i="6"/>
  <c r="BB20" i="6"/>
  <c r="BC20" i="6"/>
  <c r="BD20" i="6"/>
  <c r="BE20" i="6"/>
  <c r="BF20" i="6"/>
  <c r="BG20" i="6"/>
  <c r="BH20" i="6"/>
  <c r="BI20" i="6"/>
  <c r="BJ20" i="6"/>
  <c r="BK20" i="6"/>
  <c r="BL20" i="6"/>
  <c r="BM20" i="6"/>
  <c r="BN20" i="6"/>
  <c r="BO20" i="6"/>
  <c r="AF21" i="6"/>
  <c r="AG21" i="6"/>
  <c r="AH21" i="6"/>
  <c r="AI21" i="6"/>
  <c r="AJ21" i="6"/>
  <c r="AK21" i="6"/>
  <c r="AL21" i="6"/>
  <c r="AM21" i="6"/>
  <c r="AN21" i="6"/>
  <c r="AO21" i="6"/>
  <c r="AP21" i="6"/>
  <c r="AQ21" i="6"/>
  <c r="AR21" i="6"/>
  <c r="AS21" i="6"/>
  <c r="AT21" i="6"/>
  <c r="AU21" i="6"/>
  <c r="AV21" i="6"/>
  <c r="AW21" i="6"/>
  <c r="AX21" i="6"/>
  <c r="AY21" i="6"/>
  <c r="AZ21" i="6"/>
  <c r="BA21" i="6"/>
  <c r="BB21" i="6"/>
  <c r="BC21" i="6"/>
  <c r="BD21" i="6"/>
  <c r="BE21" i="6"/>
  <c r="BF21" i="6"/>
  <c r="BG21" i="6"/>
  <c r="BH21" i="6"/>
  <c r="BI21" i="6"/>
  <c r="BJ21" i="6"/>
  <c r="BK21" i="6"/>
  <c r="BL21" i="6"/>
  <c r="BM21" i="6"/>
  <c r="BN21" i="6"/>
  <c r="BO21" i="6"/>
  <c r="AF22" i="6"/>
  <c r="AG22" i="6"/>
  <c r="AH22" i="6"/>
  <c r="AI22" i="6"/>
  <c r="AJ22" i="6"/>
  <c r="AK22" i="6"/>
  <c r="AL22" i="6"/>
  <c r="AM22" i="6"/>
  <c r="AN22" i="6"/>
  <c r="AO22" i="6"/>
  <c r="AP22" i="6"/>
  <c r="AQ22" i="6"/>
  <c r="AR22" i="6"/>
  <c r="AS22" i="6"/>
  <c r="AT22" i="6"/>
  <c r="AU22" i="6"/>
  <c r="AV22" i="6"/>
  <c r="AW22" i="6"/>
  <c r="AX22" i="6"/>
  <c r="AY22" i="6"/>
  <c r="AZ22" i="6"/>
  <c r="BA22" i="6"/>
  <c r="BB22" i="6"/>
  <c r="BC22" i="6"/>
  <c r="BD22" i="6"/>
  <c r="BE22" i="6"/>
  <c r="BF22" i="6"/>
  <c r="BG22" i="6"/>
  <c r="BH22" i="6"/>
  <c r="BI22" i="6"/>
  <c r="BJ22" i="6"/>
  <c r="BK22" i="6"/>
  <c r="BL22" i="6"/>
  <c r="BM22" i="6"/>
  <c r="BN22" i="6"/>
  <c r="BO22" i="6"/>
  <c r="AF23" i="6"/>
  <c r="AG23" i="6"/>
  <c r="AH23" i="6"/>
  <c r="AI23" i="6"/>
  <c r="AJ23" i="6"/>
  <c r="AK23" i="6"/>
  <c r="AL23" i="6"/>
  <c r="AM23" i="6"/>
  <c r="AN23" i="6"/>
  <c r="AO23" i="6"/>
  <c r="AP23" i="6"/>
  <c r="AQ23" i="6"/>
  <c r="AR23" i="6"/>
  <c r="AS23" i="6"/>
  <c r="AT23" i="6"/>
  <c r="AU23" i="6"/>
  <c r="AV23" i="6"/>
  <c r="AW23" i="6"/>
  <c r="AX23" i="6"/>
  <c r="AY23" i="6"/>
  <c r="AZ23" i="6"/>
  <c r="BA23" i="6"/>
  <c r="BB23" i="6"/>
  <c r="BC23" i="6"/>
  <c r="BD23" i="6"/>
  <c r="BE23" i="6"/>
  <c r="BF23" i="6"/>
  <c r="BG23" i="6"/>
  <c r="BH23" i="6"/>
  <c r="BI23" i="6"/>
  <c r="BJ23" i="6"/>
  <c r="BK23" i="6"/>
  <c r="BL23" i="6"/>
  <c r="BM23" i="6"/>
  <c r="BN23" i="6"/>
  <c r="BO23" i="6"/>
  <c r="AF24" i="6"/>
  <c r="AG24" i="6"/>
  <c r="AH24" i="6"/>
  <c r="AI24" i="6"/>
  <c r="AJ24" i="6"/>
  <c r="AK24" i="6"/>
  <c r="AL24" i="6"/>
  <c r="AM24" i="6"/>
  <c r="AN24" i="6"/>
  <c r="AO24" i="6"/>
  <c r="AP24" i="6"/>
  <c r="AQ24" i="6"/>
  <c r="AR24" i="6"/>
  <c r="AS24" i="6"/>
  <c r="AT24" i="6"/>
  <c r="AU24" i="6"/>
  <c r="AV24" i="6"/>
  <c r="AW24" i="6"/>
  <c r="AX24" i="6"/>
  <c r="AY24" i="6"/>
  <c r="AZ24" i="6"/>
  <c r="BA24" i="6"/>
  <c r="BB24" i="6"/>
  <c r="BC24" i="6"/>
  <c r="BD24" i="6"/>
  <c r="BE24" i="6"/>
  <c r="BF24" i="6"/>
  <c r="BG24" i="6"/>
  <c r="BH24" i="6"/>
  <c r="BI24" i="6"/>
  <c r="BJ24" i="6"/>
  <c r="BK24" i="6"/>
  <c r="BL24" i="6"/>
  <c r="BM24" i="6"/>
  <c r="BN24" i="6"/>
  <c r="BO24" i="6"/>
  <c r="AF25" i="6"/>
  <c r="AG25" i="6"/>
  <c r="AH25" i="6"/>
  <c r="AI25" i="6"/>
  <c r="AJ25" i="6"/>
  <c r="AK25" i="6"/>
  <c r="AL25" i="6"/>
  <c r="AM25" i="6"/>
  <c r="AN25" i="6"/>
  <c r="AO25" i="6"/>
  <c r="AP25" i="6"/>
  <c r="AQ25" i="6"/>
  <c r="AR25" i="6"/>
  <c r="AS25" i="6"/>
  <c r="AT25" i="6"/>
  <c r="AU25" i="6"/>
  <c r="AV25" i="6"/>
  <c r="AW25" i="6"/>
  <c r="AX25" i="6"/>
  <c r="AY25" i="6"/>
  <c r="AZ25" i="6"/>
  <c r="BA25" i="6"/>
  <c r="BB25" i="6"/>
  <c r="BC25" i="6"/>
  <c r="BD25" i="6"/>
  <c r="BE25" i="6"/>
  <c r="BF25" i="6"/>
  <c r="BG25" i="6"/>
  <c r="BH25" i="6"/>
  <c r="BI25" i="6"/>
  <c r="BJ25" i="6"/>
  <c r="BK25" i="6"/>
  <c r="BL25" i="6"/>
  <c r="BM25" i="6"/>
  <c r="BN25" i="6"/>
  <c r="BO25" i="6"/>
  <c r="AF26" i="6"/>
  <c r="AG26" i="6"/>
  <c r="AH26" i="6"/>
  <c r="AI26" i="6"/>
  <c r="AJ26" i="6"/>
  <c r="AK26" i="6"/>
  <c r="AL26" i="6"/>
  <c r="AM26" i="6"/>
  <c r="AN26" i="6"/>
  <c r="AO26" i="6"/>
  <c r="AP26" i="6"/>
  <c r="AQ26" i="6"/>
  <c r="AR26" i="6"/>
  <c r="AS26" i="6"/>
  <c r="AT26" i="6"/>
  <c r="AU26" i="6"/>
  <c r="AV26" i="6"/>
  <c r="AW26" i="6"/>
  <c r="AX26" i="6"/>
  <c r="AY26" i="6"/>
  <c r="AZ26" i="6"/>
  <c r="BA26" i="6"/>
  <c r="BB26" i="6"/>
  <c r="BC26" i="6"/>
  <c r="BD26" i="6"/>
  <c r="BE26" i="6"/>
  <c r="BF26" i="6"/>
  <c r="BG26" i="6"/>
  <c r="BH26" i="6"/>
  <c r="BI26" i="6"/>
  <c r="BJ26" i="6"/>
  <c r="BK26" i="6"/>
  <c r="BL26" i="6"/>
  <c r="BM26" i="6"/>
  <c r="BN26" i="6"/>
  <c r="BO26" i="6"/>
  <c r="AF27" i="6"/>
  <c r="AG27" i="6"/>
  <c r="AH27" i="6"/>
  <c r="AI27" i="6"/>
  <c r="AJ27" i="6"/>
  <c r="AK27" i="6"/>
  <c r="AL27" i="6"/>
  <c r="AM27" i="6"/>
  <c r="AN27" i="6"/>
  <c r="AO27" i="6"/>
  <c r="AP27" i="6"/>
  <c r="AQ27" i="6"/>
  <c r="AR27" i="6"/>
  <c r="AS27" i="6"/>
  <c r="AT27" i="6"/>
  <c r="AU27" i="6"/>
  <c r="AV27" i="6"/>
  <c r="AW27" i="6"/>
  <c r="AX27" i="6"/>
  <c r="AY27" i="6"/>
  <c r="AZ27" i="6"/>
  <c r="BA27" i="6"/>
  <c r="BB27" i="6"/>
  <c r="BC27" i="6"/>
  <c r="BD27" i="6"/>
  <c r="BE27" i="6"/>
  <c r="BF27" i="6"/>
  <c r="BG27" i="6"/>
  <c r="BH27" i="6"/>
  <c r="BI27" i="6"/>
  <c r="BJ27" i="6"/>
  <c r="BK27" i="6"/>
  <c r="BL27" i="6"/>
  <c r="BM27" i="6"/>
  <c r="BN27" i="6"/>
  <c r="BO27" i="6"/>
  <c r="AF28" i="6"/>
  <c r="AG28" i="6"/>
  <c r="AH28" i="6"/>
  <c r="AI28" i="6"/>
  <c r="AJ28" i="6"/>
  <c r="AK28" i="6"/>
  <c r="AL28" i="6"/>
  <c r="AM28" i="6"/>
  <c r="AN28" i="6"/>
  <c r="AO28" i="6"/>
  <c r="AP28" i="6"/>
  <c r="AQ28" i="6"/>
  <c r="AR28" i="6"/>
  <c r="AS28" i="6"/>
  <c r="AT28" i="6"/>
  <c r="AU28" i="6"/>
  <c r="AV28" i="6"/>
  <c r="AW28" i="6"/>
  <c r="AX28" i="6"/>
  <c r="AY28" i="6"/>
  <c r="AZ28" i="6"/>
  <c r="BA28" i="6"/>
  <c r="BB28" i="6"/>
  <c r="BC28" i="6"/>
  <c r="BD28" i="6"/>
  <c r="BE28" i="6"/>
  <c r="BF28" i="6"/>
  <c r="BG28" i="6"/>
  <c r="BH28" i="6"/>
  <c r="BI28" i="6"/>
  <c r="BJ28" i="6"/>
  <c r="BK28" i="6"/>
  <c r="BL28" i="6"/>
  <c r="BM28" i="6"/>
  <c r="BN28" i="6"/>
  <c r="BO28" i="6"/>
  <c r="AF29" i="6"/>
  <c r="AG29" i="6"/>
  <c r="AH29" i="6"/>
  <c r="AI29" i="6"/>
  <c r="AJ29" i="6"/>
  <c r="AK29" i="6"/>
  <c r="AL29" i="6"/>
  <c r="AM29" i="6"/>
  <c r="AN29" i="6"/>
  <c r="AO29" i="6"/>
  <c r="AP29" i="6"/>
  <c r="AQ29" i="6"/>
  <c r="AR29" i="6"/>
  <c r="AS29" i="6"/>
  <c r="AT29" i="6"/>
  <c r="AU29" i="6"/>
  <c r="AV29" i="6"/>
  <c r="AW29" i="6"/>
  <c r="AX29" i="6"/>
  <c r="AY29" i="6"/>
  <c r="AZ29" i="6"/>
  <c r="BA29" i="6"/>
  <c r="BB29" i="6"/>
  <c r="BC29" i="6"/>
  <c r="BD29" i="6"/>
  <c r="BE29" i="6"/>
  <c r="BF29" i="6"/>
  <c r="BG29" i="6"/>
  <c r="BH29" i="6"/>
  <c r="BI29" i="6"/>
  <c r="BJ29" i="6"/>
  <c r="BK29" i="6"/>
  <c r="BL29" i="6"/>
  <c r="BM29" i="6"/>
  <c r="BN29" i="6"/>
  <c r="BO29" i="6"/>
  <c r="AF30" i="6"/>
  <c r="AG30" i="6"/>
  <c r="AH30" i="6"/>
  <c r="AI30" i="6"/>
  <c r="AJ30" i="6"/>
  <c r="AK30" i="6"/>
  <c r="AL30" i="6"/>
  <c r="AM30" i="6"/>
  <c r="AN30" i="6"/>
  <c r="AO30" i="6"/>
  <c r="AP30" i="6"/>
  <c r="AQ30" i="6"/>
  <c r="AR30" i="6"/>
  <c r="AS30" i="6"/>
  <c r="AT30" i="6"/>
  <c r="AU30" i="6"/>
  <c r="AV30" i="6"/>
  <c r="AW30" i="6"/>
  <c r="AX30" i="6"/>
  <c r="AY30" i="6"/>
  <c r="AZ30" i="6"/>
  <c r="BA30" i="6"/>
  <c r="BB30" i="6"/>
  <c r="BC30" i="6"/>
  <c r="BD30" i="6"/>
  <c r="BE30" i="6"/>
  <c r="BF30" i="6"/>
  <c r="BG30" i="6"/>
  <c r="BH30" i="6"/>
  <c r="BI30" i="6"/>
  <c r="BJ30" i="6"/>
  <c r="BK30" i="6"/>
  <c r="BL30" i="6"/>
  <c r="BM30" i="6"/>
  <c r="BN30" i="6"/>
  <c r="BO30" i="6"/>
  <c r="AF31" i="6"/>
  <c r="AG31" i="6"/>
  <c r="AH31" i="6"/>
  <c r="AI31" i="6"/>
  <c r="AJ31" i="6"/>
  <c r="AK31" i="6"/>
  <c r="AL31" i="6"/>
  <c r="AM31" i="6"/>
  <c r="AN31" i="6"/>
  <c r="AO31" i="6"/>
  <c r="AP31" i="6"/>
  <c r="AQ31" i="6"/>
  <c r="AR31" i="6"/>
  <c r="AS31" i="6"/>
  <c r="AT31" i="6"/>
  <c r="AU31" i="6"/>
  <c r="AV31" i="6"/>
  <c r="AW31" i="6"/>
  <c r="AX31" i="6"/>
  <c r="AY31" i="6"/>
  <c r="AZ31" i="6"/>
  <c r="BA31" i="6"/>
  <c r="BB31" i="6"/>
  <c r="BC31" i="6"/>
  <c r="BD31" i="6"/>
  <c r="BE31" i="6"/>
  <c r="BF31" i="6"/>
  <c r="BG31" i="6"/>
  <c r="BH31" i="6"/>
  <c r="BI31" i="6"/>
  <c r="BJ31" i="6"/>
  <c r="BK31" i="6"/>
  <c r="BL31" i="6"/>
  <c r="BM31" i="6"/>
  <c r="BN31" i="6"/>
  <c r="BO31" i="6"/>
  <c r="AF32" i="6"/>
  <c r="AG32" i="6"/>
  <c r="AH32" i="6"/>
  <c r="AI32" i="6"/>
  <c r="AJ32" i="6"/>
  <c r="AK32" i="6"/>
  <c r="AL32" i="6"/>
  <c r="AM32" i="6"/>
  <c r="AN32" i="6"/>
  <c r="AO32" i="6"/>
  <c r="AP32" i="6"/>
  <c r="AQ32" i="6"/>
  <c r="AR32" i="6"/>
  <c r="AS32" i="6"/>
  <c r="AT32" i="6"/>
  <c r="AU32" i="6"/>
  <c r="AV32" i="6"/>
  <c r="AW32" i="6"/>
  <c r="AX32" i="6"/>
  <c r="AY32" i="6"/>
  <c r="AZ32" i="6"/>
  <c r="BA32" i="6"/>
  <c r="BB32" i="6"/>
  <c r="BC32" i="6"/>
  <c r="BD32" i="6"/>
  <c r="BE32" i="6"/>
  <c r="BF32" i="6"/>
  <c r="BG32" i="6"/>
  <c r="BH32" i="6"/>
  <c r="BI32" i="6"/>
  <c r="BJ32" i="6"/>
  <c r="BK32" i="6"/>
  <c r="BL32" i="6"/>
  <c r="BM32" i="6"/>
  <c r="BN32" i="6"/>
  <c r="BO32" i="6"/>
  <c r="AF33" i="6"/>
  <c r="AG33" i="6"/>
  <c r="AH33" i="6"/>
  <c r="AI33" i="6"/>
  <c r="AJ33" i="6"/>
  <c r="AK33" i="6"/>
  <c r="AL33" i="6"/>
  <c r="AM33" i="6"/>
  <c r="AN33" i="6"/>
  <c r="AO33" i="6"/>
  <c r="AP33" i="6"/>
  <c r="AQ33" i="6"/>
  <c r="AR33" i="6"/>
  <c r="AS33" i="6"/>
  <c r="AT33" i="6"/>
  <c r="AU33" i="6"/>
  <c r="AV33" i="6"/>
  <c r="AW33" i="6"/>
  <c r="AX33" i="6"/>
  <c r="AY33" i="6"/>
  <c r="AZ33" i="6"/>
  <c r="BA33" i="6"/>
  <c r="BB33" i="6"/>
  <c r="BC33" i="6"/>
  <c r="BD33" i="6"/>
  <c r="BE33" i="6"/>
  <c r="BF33" i="6"/>
  <c r="BG33" i="6"/>
  <c r="BH33" i="6"/>
  <c r="BI33" i="6"/>
  <c r="BJ33" i="6"/>
  <c r="BK33" i="6"/>
  <c r="BL33" i="6"/>
  <c r="BM33" i="6"/>
  <c r="BN33" i="6"/>
  <c r="BO33" i="6"/>
  <c r="AF34" i="6"/>
  <c r="AG34" i="6"/>
  <c r="AH34" i="6"/>
  <c r="AI34" i="6"/>
  <c r="AJ34" i="6"/>
  <c r="AK34" i="6"/>
  <c r="AL34" i="6"/>
  <c r="AM34" i="6"/>
  <c r="AN34" i="6"/>
  <c r="AO34" i="6"/>
  <c r="AP34" i="6"/>
  <c r="AQ34" i="6"/>
  <c r="AR34" i="6"/>
  <c r="AS34" i="6"/>
  <c r="AT34" i="6"/>
  <c r="AU34" i="6"/>
  <c r="AV34" i="6"/>
  <c r="AW34" i="6"/>
  <c r="AX34" i="6"/>
  <c r="AY34" i="6"/>
  <c r="AZ34" i="6"/>
  <c r="BA34" i="6"/>
  <c r="BB34" i="6"/>
  <c r="BC34" i="6"/>
  <c r="BD34" i="6"/>
  <c r="BE34" i="6"/>
  <c r="BF34" i="6"/>
  <c r="BG34" i="6"/>
  <c r="BH34" i="6"/>
  <c r="BI34" i="6"/>
  <c r="BJ34" i="6"/>
  <c r="BK34" i="6"/>
  <c r="BL34" i="6"/>
  <c r="BM34" i="6"/>
  <c r="BN34" i="6"/>
  <c r="BO34" i="6"/>
  <c r="AF35" i="6"/>
  <c r="AG35" i="6"/>
  <c r="AH35" i="6"/>
  <c r="AI35" i="6"/>
  <c r="AJ35" i="6"/>
  <c r="AK35" i="6"/>
  <c r="AL35" i="6"/>
  <c r="AM35" i="6"/>
  <c r="AN35" i="6"/>
  <c r="AO35" i="6"/>
  <c r="AP35" i="6"/>
  <c r="AQ35" i="6"/>
  <c r="AR35" i="6"/>
  <c r="AS35" i="6"/>
  <c r="AT35" i="6"/>
  <c r="AU35" i="6"/>
  <c r="AV35" i="6"/>
  <c r="AW35" i="6"/>
  <c r="AX35" i="6"/>
  <c r="AY35" i="6"/>
  <c r="AZ35" i="6"/>
  <c r="BA35" i="6"/>
  <c r="BB35" i="6"/>
  <c r="BC35" i="6"/>
  <c r="BD35" i="6"/>
  <c r="BE35" i="6"/>
  <c r="BF35" i="6"/>
  <c r="BG35" i="6"/>
  <c r="BH35" i="6"/>
  <c r="BI35" i="6"/>
  <c r="BJ35" i="6"/>
  <c r="BK35" i="6"/>
  <c r="BL35" i="6"/>
  <c r="BM35" i="6"/>
  <c r="BN35" i="6"/>
  <c r="BO35" i="6"/>
  <c r="AF36" i="6"/>
  <c r="AG36" i="6"/>
  <c r="AH36" i="6"/>
  <c r="AI36" i="6"/>
  <c r="AJ36" i="6"/>
  <c r="AK36" i="6"/>
  <c r="AL36" i="6"/>
  <c r="AM36" i="6"/>
  <c r="AN36" i="6"/>
  <c r="AO36" i="6"/>
  <c r="AP36" i="6"/>
  <c r="AQ36" i="6"/>
  <c r="AR36" i="6"/>
  <c r="AS36" i="6"/>
  <c r="AT36" i="6"/>
  <c r="AU36" i="6"/>
  <c r="AV36" i="6"/>
  <c r="AW36" i="6"/>
  <c r="AX36" i="6"/>
  <c r="AY36" i="6"/>
  <c r="AZ36" i="6"/>
  <c r="BA36" i="6"/>
  <c r="BB36" i="6"/>
  <c r="BC36" i="6"/>
  <c r="BD36" i="6"/>
  <c r="BE36" i="6"/>
  <c r="BF36" i="6"/>
  <c r="BG36" i="6"/>
  <c r="BH36" i="6"/>
  <c r="BI36" i="6"/>
  <c r="BJ36" i="6"/>
  <c r="BK36" i="6"/>
  <c r="BL36" i="6"/>
  <c r="BM36" i="6"/>
  <c r="BN36" i="6"/>
  <c r="BO36" i="6"/>
  <c r="AF37" i="6"/>
  <c r="AG37" i="6"/>
  <c r="AH37" i="6"/>
  <c r="AI37" i="6"/>
  <c r="AJ37" i="6"/>
  <c r="AK37" i="6"/>
  <c r="AL37" i="6"/>
  <c r="AM37" i="6"/>
  <c r="AN37" i="6"/>
  <c r="AO37" i="6"/>
  <c r="AP37" i="6"/>
  <c r="AQ37" i="6"/>
  <c r="AR37" i="6"/>
  <c r="AS37" i="6"/>
  <c r="AT37" i="6"/>
  <c r="AU37" i="6"/>
  <c r="AV37" i="6"/>
  <c r="AW37" i="6"/>
  <c r="AX37" i="6"/>
  <c r="AY37" i="6"/>
  <c r="AZ37" i="6"/>
  <c r="BA37" i="6"/>
  <c r="BB37" i="6"/>
  <c r="BC37" i="6"/>
  <c r="BD37" i="6"/>
  <c r="BE37" i="6"/>
  <c r="BF37" i="6"/>
  <c r="BG37" i="6"/>
  <c r="BH37" i="6"/>
  <c r="BI37" i="6"/>
  <c r="BJ37" i="6"/>
  <c r="BK37" i="6"/>
  <c r="BL37" i="6"/>
  <c r="BM37" i="6"/>
  <c r="BN37" i="6"/>
  <c r="BO37" i="6"/>
  <c r="AF38" i="6"/>
  <c r="AG38" i="6"/>
  <c r="AH38" i="6"/>
  <c r="AI38" i="6"/>
  <c r="AJ38" i="6"/>
  <c r="AK38" i="6"/>
  <c r="AL38" i="6"/>
  <c r="AM38" i="6"/>
  <c r="AN38" i="6"/>
  <c r="AO38" i="6"/>
  <c r="AP38" i="6"/>
  <c r="AQ38" i="6"/>
  <c r="AR38" i="6"/>
  <c r="AS38" i="6"/>
  <c r="AT38" i="6"/>
  <c r="AU38" i="6"/>
  <c r="AV38" i="6"/>
  <c r="AW38" i="6"/>
  <c r="AX38" i="6"/>
  <c r="AY38" i="6"/>
  <c r="AZ38" i="6"/>
  <c r="BA38" i="6"/>
  <c r="BB38" i="6"/>
  <c r="BC38" i="6"/>
  <c r="BD38" i="6"/>
  <c r="BE38" i="6"/>
  <c r="BF38" i="6"/>
  <c r="BG38" i="6"/>
  <c r="BH38" i="6"/>
  <c r="BI38" i="6"/>
  <c r="BJ38" i="6"/>
  <c r="BK38" i="6"/>
  <c r="BL38" i="6"/>
  <c r="BM38" i="6"/>
  <c r="BN38" i="6"/>
  <c r="BO38" i="6"/>
  <c r="AF39" i="6"/>
  <c r="AG39" i="6"/>
  <c r="AH39" i="6"/>
  <c r="AI39" i="6"/>
  <c r="AJ39" i="6"/>
  <c r="AK39" i="6"/>
  <c r="AL39" i="6"/>
  <c r="AM39" i="6"/>
  <c r="AN39" i="6"/>
  <c r="AO39" i="6"/>
  <c r="AP39" i="6"/>
  <c r="AQ39" i="6"/>
  <c r="AR39" i="6"/>
  <c r="AS39" i="6"/>
  <c r="AT39" i="6"/>
  <c r="AU39" i="6"/>
  <c r="AV39" i="6"/>
  <c r="AW39" i="6"/>
  <c r="AX39" i="6"/>
  <c r="AY39" i="6"/>
  <c r="AZ39" i="6"/>
  <c r="BA39" i="6"/>
  <c r="BB39" i="6"/>
  <c r="BC39" i="6"/>
  <c r="BD39" i="6"/>
  <c r="BE39" i="6"/>
  <c r="BF39" i="6"/>
  <c r="BG39" i="6"/>
  <c r="BH39" i="6"/>
  <c r="BI39" i="6"/>
  <c r="BJ39" i="6"/>
  <c r="BK39" i="6"/>
  <c r="BL39" i="6"/>
  <c r="BM39" i="6"/>
  <c r="BN39" i="6"/>
  <c r="BO39" i="6"/>
  <c r="AE16" i="6"/>
  <c r="AE17" i="6"/>
  <c r="AE18" i="6"/>
  <c r="AE19" i="6"/>
  <c r="AE20" i="6"/>
  <c r="AE21" i="6"/>
  <c r="AE22" i="6"/>
  <c r="AE23" i="6"/>
  <c r="AE24" i="6"/>
  <c r="AE25" i="6"/>
  <c r="AE26" i="6"/>
  <c r="AE27" i="6"/>
  <c r="AE28" i="6"/>
  <c r="AE29" i="6"/>
  <c r="AE30" i="6"/>
  <c r="AE31" i="6"/>
  <c r="AE32" i="6"/>
  <c r="AE33" i="6"/>
  <c r="AE34" i="6"/>
  <c r="AE35" i="6"/>
  <c r="AE36" i="6"/>
  <c r="AE37" i="6"/>
  <c r="AE38" i="6"/>
  <c r="AE39" i="6"/>
  <c r="AD16" i="6"/>
  <c r="AD17" i="6"/>
  <c r="AD18" i="6"/>
  <c r="AD19" i="6"/>
  <c r="AD20" i="6"/>
  <c r="AD21" i="6"/>
  <c r="AD22" i="6"/>
  <c r="AD23" i="6"/>
  <c r="AD24" i="6"/>
  <c r="AD25" i="6"/>
  <c r="AD26" i="6"/>
  <c r="AD27" i="6"/>
  <c r="AD28" i="6"/>
  <c r="AD29" i="6"/>
  <c r="AD30" i="6"/>
  <c r="AD31" i="6"/>
  <c r="AD32" i="6"/>
  <c r="AD33" i="6"/>
  <c r="AD34" i="6"/>
  <c r="AD35" i="6"/>
  <c r="AD36" i="6"/>
  <c r="AD37" i="6"/>
  <c r="AD38" i="6"/>
  <c r="AD39" i="6"/>
  <c r="AB39" i="6"/>
  <c r="AB38" i="6"/>
  <c r="AB37" i="6"/>
  <c r="AB36" i="6"/>
  <c r="AB35" i="6"/>
  <c r="AB34" i="6"/>
  <c r="AB33" i="6"/>
  <c r="AB32" i="6"/>
  <c r="AB31" i="6"/>
  <c r="AB30" i="6"/>
  <c r="AB29" i="6"/>
  <c r="AB28" i="6"/>
  <c r="AB27" i="6"/>
  <c r="AB26" i="6"/>
  <c r="AB25" i="6"/>
  <c r="AB24" i="6"/>
  <c r="AB23" i="6"/>
  <c r="AB22" i="6"/>
  <c r="AB21" i="6"/>
  <c r="AB20" i="6"/>
  <c r="AB19" i="6"/>
  <c r="AB18" i="6"/>
  <c r="AB17" i="6"/>
  <c r="CN13" i="6" l="1"/>
  <c r="CN12" i="6"/>
  <c r="CN11" i="6"/>
  <c r="CN10" i="6"/>
  <c r="CN9" i="6"/>
  <c r="CN8" i="6"/>
  <c r="CN7" i="6"/>
  <c r="CN6" i="6"/>
  <c r="CE3" i="6"/>
  <c r="CE6" i="6"/>
  <c r="CE7" i="6"/>
  <c r="CE8" i="6"/>
  <c r="CE9" i="6"/>
  <c r="CE10" i="6"/>
  <c r="CE11" i="6"/>
  <c r="CE12" i="6"/>
  <c r="CE13" i="6"/>
  <c r="CE16" i="6"/>
  <c r="CE17" i="6"/>
  <c r="CE18" i="6"/>
  <c r="CE19" i="6"/>
  <c r="CE20" i="6"/>
  <c r="CE21" i="6"/>
  <c r="CE22" i="6"/>
  <c r="CE23" i="6"/>
  <c r="CE24" i="6"/>
  <c r="CE25" i="6"/>
  <c r="CE26" i="6"/>
  <c r="CE27" i="6"/>
  <c r="CE28" i="6"/>
  <c r="CE29" i="6"/>
  <c r="CE30" i="6"/>
  <c r="CE31" i="6"/>
  <c r="CE32" i="6"/>
  <c r="CE33" i="6"/>
  <c r="CE34" i="6"/>
  <c r="CE35" i="6"/>
  <c r="CE36" i="6"/>
  <c r="CE37" i="6"/>
  <c r="CE38" i="6"/>
  <c r="CE39" i="6"/>
  <c r="CN3" i="6" l="1"/>
  <c r="B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N93" i="13"/>
  <c r="O93" i="13"/>
  <c r="P93" i="13"/>
  <c r="Q93" i="13"/>
  <c r="R93" i="13"/>
  <c r="S93" i="13"/>
  <c r="T93" i="13"/>
  <c r="U93" i="13"/>
  <c r="V93" i="13"/>
  <c r="W93" i="13"/>
  <c r="X93" i="13"/>
  <c r="Y93" i="13"/>
  <c r="Z93" i="13"/>
  <c r="AA93" i="13"/>
  <c r="N57" i="13"/>
  <c r="O57" i="13"/>
  <c r="P57" i="13"/>
  <c r="Q57" i="13"/>
  <c r="R57" i="13"/>
  <c r="S57" i="13"/>
  <c r="T57" i="13"/>
  <c r="U57" i="13"/>
  <c r="V57" i="13"/>
  <c r="W57" i="13"/>
  <c r="X57" i="13"/>
  <c r="Y57" i="13"/>
  <c r="Z57" i="13"/>
  <c r="AA57" i="13"/>
  <c r="N58" i="13"/>
  <c r="O58" i="13"/>
  <c r="P58" i="13"/>
  <c r="Q58" i="13"/>
  <c r="R58" i="13"/>
  <c r="S58" i="13"/>
  <c r="T58" i="13"/>
  <c r="U58" i="13"/>
  <c r="V58" i="13"/>
  <c r="W58" i="13"/>
  <c r="X58" i="13"/>
  <c r="Y58" i="13"/>
  <c r="Z58" i="13"/>
  <c r="AA58" i="13"/>
  <c r="N59" i="13"/>
  <c r="O59" i="13"/>
  <c r="P59" i="13"/>
  <c r="Q59" i="13"/>
  <c r="R59" i="13"/>
  <c r="S59" i="13"/>
  <c r="T59" i="13"/>
  <c r="U59" i="13"/>
  <c r="V59" i="13"/>
  <c r="W59" i="13"/>
  <c r="X59" i="13"/>
  <c r="Y59" i="13"/>
  <c r="Z59" i="13"/>
  <c r="AA59" i="13"/>
  <c r="N60" i="13"/>
  <c r="O60" i="13"/>
  <c r="P60" i="13"/>
  <c r="Q60" i="13"/>
  <c r="R60" i="13"/>
  <c r="S60" i="13"/>
  <c r="T60" i="13"/>
  <c r="U60" i="13"/>
  <c r="V60" i="13"/>
  <c r="W60" i="13"/>
  <c r="X60" i="13"/>
  <c r="Y60" i="13"/>
  <c r="Z60" i="13"/>
  <c r="AA60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Z61" i="13"/>
  <c r="AA61" i="13"/>
  <c r="N62" i="13"/>
  <c r="O62" i="13"/>
  <c r="P62" i="13"/>
  <c r="Q62" i="13"/>
  <c r="R62" i="13"/>
  <c r="S62" i="13"/>
  <c r="T62" i="13"/>
  <c r="U62" i="13"/>
  <c r="V62" i="13"/>
  <c r="W62" i="13"/>
  <c r="X62" i="13"/>
  <c r="Y62" i="13"/>
  <c r="Z62" i="13"/>
  <c r="AA62" i="13"/>
  <c r="N63" i="13"/>
  <c r="O63" i="13"/>
  <c r="P63" i="13"/>
  <c r="Q63" i="13"/>
  <c r="R63" i="13"/>
  <c r="S63" i="13"/>
  <c r="T63" i="13"/>
  <c r="U63" i="13"/>
  <c r="V63" i="13"/>
  <c r="W63" i="13"/>
  <c r="X63" i="13"/>
  <c r="Y63" i="13"/>
  <c r="Z63" i="13"/>
  <c r="AA63" i="13"/>
  <c r="N64" i="13"/>
  <c r="O64" i="13"/>
  <c r="P64" i="13"/>
  <c r="Q64" i="13"/>
  <c r="R64" i="13"/>
  <c r="S64" i="13"/>
  <c r="T64" i="13"/>
  <c r="U64" i="13"/>
  <c r="V64" i="13"/>
  <c r="W64" i="13"/>
  <c r="X64" i="13"/>
  <c r="Y64" i="13"/>
  <c r="Z64" i="13"/>
  <c r="AA64" i="13"/>
  <c r="N65" i="13"/>
  <c r="O65" i="13"/>
  <c r="P65" i="13"/>
  <c r="Q65" i="13"/>
  <c r="R65" i="13"/>
  <c r="S65" i="13"/>
  <c r="T65" i="13"/>
  <c r="U65" i="13"/>
  <c r="V65" i="13"/>
  <c r="W65" i="13"/>
  <c r="X65" i="13"/>
  <c r="Y65" i="13"/>
  <c r="Z65" i="13"/>
  <c r="AA65" i="13"/>
  <c r="N66" i="13"/>
  <c r="O66" i="13"/>
  <c r="P66" i="13"/>
  <c r="Q66" i="13"/>
  <c r="R66" i="13"/>
  <c r="S66" i="13"/>
  <c r="T66" i="13"/>
  <c r="U66" i="13"/>
  <c r="V66" i="13"/>
  <c r="W66" i="13"/>
  <c r="X66" i="13"/>
  <c r="Y66" i="13"/>
  <c r="Z66" i="13"/>
  <c r="AA66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N68" i="13"/>
  <c r="O68" i="13"/>
  <c r="P68" i="13"/>
  <c r="Q68" i="13"/>
  <c r="R68" i="13"/>
  <c r="S68" i="13"/>
  <c r="T68" i="13"/>
  <c r="U68" i="13"/>
  <c r="V68" i="13"/>
  <c r="W68" i="13"/>
  <c r="X68" i="13"/>
  <c r="Y68" i="13"/>
  <c r="Z68" i="13"/>
  <c r="AA68" i="13"/>
  <c r="N69" i="13"/>
  <c r="O69" i="13"/>
  <c r="P69" i="13"/>
  <c r="Q69" i="13"/>
  <c r="R69" i="13"/>
  <c r="S69" i="13"/>
  <c r="T69" i="13"/>
  <c r="U69" i="13"/>
  <c r="V69" i="13"/>
  <c r="W69" i="13"/>
  <c r="X69" i="13"/>
  <c r="Y69" i="13"/>
  <c r="Z69" i="13"/>
  <c r="AA69" i="13"/>
  <c r="N70" i="13"/>
  <c r="O70" i="13"/>
  <c r="P70" i="13"/>
  <c r="Q70" i="13"/>
  <c r="R70" i="13"/>
  <c r="S70" i="13"/>
  <c r="T70" i="13"/>
  <c r="U70" i="13"/>
  <c r="V70" i="13"/>
  <c r="W70" i="13"/>
  <c r="X70" i="13"/>
  <c r="Y70" i="13"/>
  <c r="Z70" i="13"/>
  <c r="AA70" i="13"/>
  <c r="N71" i="13"/>
  <c r="O71" i="13"/>
  <c r="P71" i="13"/>
  <c r="Q71" i="13"/>
  <c r="R71" i="13"/>
  <c r="S71" i="13"/>
  <c r="T71" i="13"/>
  <c r="U71" i="13"/>
  <c r="V71" i="13"/>
  <c r="W71" i="13"/>
  <c r="X71" i="13"/>
  <c r="Y71" i="13"/>
  <c r="Z71" i="13"/>
  <c r="AA71" i="13"/>
  <c r="N72" i="13"/>
  <c r="O72" i="13"/>
  <c r="P72" i="13"/>
  <c r="Q72" i="13"/>
  <c r="R72" i="13"/>
  <c r="S72" i="13"/>
  <c r="T72" i="13"/>
  <c r="U72" i="13"/>
  <c r="V72" i="13"/>
  <c r="W72" i="13"/>
  <c r="X72" i="13"/>
  <c r="Y72" i="13"/>
  <c r="Z72" i="13"/>
  <c r="AA72" i="13"/>
  <c r="N73" i="13"/>
  <c r="O73" i="13"/>
  <c r="P73" i="13"/>
  <c r="Q73" i="13"/>
  <c r="R73" i="13"/>
  <c r="S73" i="13"/>
  <c r="T73" i="13"/>
  <c r="U73" i="13"/>
  <c r="V73" i="13"/>
  <c r="W73" i="13"/>
  <c r="X73" i="13"/>
  <c r="Y73" i="13"/>
  <c r="Z73" i="13"/>
  <c r="AA73" i="13"/>
  <c r="N74" i="13"/>
  <c r="O74" i="13"/>
  <c r="P74" i="13"/>
  <c r="Q74" i="13"/>
  <c r="R74" i="13"/>
  <c r="S74" i="13"/>
  <c r="T74" i="13"/>
  <c r="U74" i="13"/>
  <c r="V74" i="13"/>
  <c r="W74" i="13"/>
  <c r="X74" i="13"/>
  <c r="Y74" i="13"/>
  <c r="Z74" i="13"/>
  <c r="AA74" i="13"/>
  <c r="N75" i="13"/>
  <c r="O75" i="13"/>
  <c r="P75" i="13"/>
  <c r="Q75" i="13"/>
  <c r="R75" i="13"/>
  <c r="S75" i="13"/>
  <c r="T75" i="13"/>
  <c r="U75" i="13"/>
  <c r="V75" i="13"/>
  <c r="W75" i="13"/>
  <c r="X75" i="13"/>
  <c r="Y75" i="13"/>
  <c r="Z75" i="13"/>
  <c r="AA75" i="13"/>
  <c r="N76" i="13"/>
  <c r="O76" i="13"/>
  <c r="P76" i="13"/>
  <c r="Q76" i="13"/>
  <c r="R76" i="13"/>
  <c r="S76" i="13"/>
  <c r="T76" i="13"/>
  <c r="U76" i="13"/>
  <c r="V76" i="13"/>
  <c r="W76" i="13"/>
  <c r="X76" i="13"/>
  <c r="Y76" i="13"/>
  <c r="Z76" i="13"/>
  <c r="AA76" i="13"/>
  <c r="N77" i="13"/>
  <c r="O77" i="13"/>
  <c r="P77" i="13"/>
  <c r="Q77" i="13"/>
  <c r="R77" i="13"/>
  <c r="S77" i="13"/>
  <c r="T77" i="13"/>
  <c r="U77" i="13"/>
  <c r="V77" i="13"/>
  <c r="W77" i="13"/>
  <c r="X77" i="13"/>
  <c r="Y77" i="13"/>
  <c r="Z77" i="13"/>
  <c r="AA77" i="13"/>
  <c r="N78" i="13"/>
  <c r="O78" i="13"/>
  <c r="P78" i="13"/>
  <c r="Q78" i="13"/>
  <c r="R78" i="13"/>
  <c r="S78" i="13"/>
  <c r="T78" i="13"/>
  <c r="U78" i="13"/>
  <c r="V78" i="13"/>
  <c r="W78" i="13"/>
  <c r="X78" i="13"/>
  <c r="Y78" i="13"/>
  <c r="Z78" i="13"/>
  <c r="AA78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Z79" i="13"/>
  <c r="AA79" i="13"/>
  <c r="N80" i="13"/>
  <c r="O80" i="13"/>
  <c r="P80" i="13"/>
  <c r="Q80" i="13"/>
  <c r="R80" i="13"/>
  <c r="S80" i="13"/>
  <c r="T80" i="13"/>
  <c r="U80" i="13"/>
  <c r="V80" i="13"/>
  <c r="W80" i="13"/>
  <c r="X80" i="13"/>
  <c r="Y80" i="13"/>
  <c r="Z80" i="13"/>
  <c r="AA80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Z84" i="13"/>
  <c r="AA84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Z85" i="13"/>
  <c r="AA85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O56" i="13"/>
  <c r="P56" i="13"/>
  <c r="Q56" i="13"/>
  <c r="R56" i="13"/>
  <c r="S56" i="13"/>
  <c r="T56" i="13"/>
  <c r="U56" i="13"/>
  <c r="V56" i="13"/>
  <c r="W56" i="13"/>
  <c r="X56" i="13"/>
  <c r="Y56" i="13"/>
  <c r="Z56" i="13"/>
  <c r="AA56" i="13"/>
  <c r="N56" i="13"/>
  <c r="M58" i="13"/>
  <c r="M59" i="13"/>
  <c r="M60" i="13"/>
  <c r="M61" i="13"/>
  <c r="M62" i="13"/>
  <c r="M63" i="13"/>
  <c r="M64" i="13"/>
  <c r="M65" i="13"/>
  <c r="M66" i="13"/>
  <c r="M67" i="13"/>
  <c r="M68" i="13"/>
  <c r="M69" i="13"/>
  <c r="M70" i="13"/>
  <c r="M71" i="13"/>
  <c r="M72" i="13"/>
  <c r="M73" i="13"/>
  <c r="M74" i="13"/>
  <c r="M75" i="13"/>
  <c r="M76" i="13"/>
  <c r="M77" i="13"/>
  <c r="M78" i="13"/>
  <c r="M79" i="13"/>
  <c r="M80" i="13"/>
  <c r="M81" i="13"/>
  <c r="M82" i="13"/>
  <c r="M83" i="13"/>
  <c r="M84" i="13"/>
  <c r="M85" i="13"/>
  <c r="M86" i="13"/>
  <c r="M87" i="13"/>
  <c r="M88" i="13"/>
  <c r="M89" i="13"/>
  <c r="M90" i="13"/>
  <c r="M91" i="13"/>
  <c r="M92" i="13"/>
  <c r="M93" i="13"/>
  <c r="M94" i="13"/>
  <c r="M57" i="13"/>
  <c r="M2" i="13"/>
  <c r="B19" i="13" s="1"/>
  <c r="A19" i="13" s="1"/>
  <c r="Z39" i="6"/>
  <c r="Z16" i="6"/>
  <c r="Z17" i="6"/>
  <c r="Z18" i="6"/>
  <c r="Z19" i="6"/>
  <c r="Z20" i="6"/>
  <c r="Z21" i="6"/>
  <c r="Z22" i="6"/>
  <c r="Z23" i="6"/>
  <c r="Z24" i="6"/>
  <c r="Z25" i="6"/>
  <c r="Z26" i="6"/>
  <c r="Z27" i="6"/>
  <c r="Z28" i="6"/>
  <c r="Z29" i="6"/>
  <c r="Z30" i="6"/>
  <c r="Z31" i="6"/>
  <c r="Z32" i="6"/>
  <c r="Z33" i="6"/>
  <c r="Z34" i="6"/>
  <c r="Z35" i="6"/>
  <c r="Z36" i="6"/>
  <c r="Z37" i="6"/>
  <c r="Z38" i="6"/>
  <c r="W17" i="6"/>
  <c r="W18" i="6"/>
  <c r="W19" i="6"/>
  <c r="W20" i="6"/>
  <c r="W21" i="6"/>
  <c r="W22" i="6"/>
  <c r="W23" i="6"/>
  <c r="W24" i="6"/>
  <c r="W25" i="6"/>
  <c r="W26" i="6"/>
  <c r="W27" i="6"/>
  <c r="W28" i="6"/>
  <c r="W29" i="6"/>
  <c r="W30" i="6"/>
  <c r="W31" i="6"/>
  <c r="W32" i="6"/>
  <c r="W33" i="6"/>
  <c r="W34" i="6"/>
  <c r="W35" i="6"/>
  <c r="W36" i="6"/>
  <c r="W37" i="6"/>
  <c r="W38" i="6"/>
  <c r="W39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H39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Z7" i="6"/>
  <c r="Z8" i="6"/>
  <c r="Z9" i="6"/>
  <c r="Z10" i="6"/>
  <c r="Z11" i="6"/>
  <c r="Z12" i="6"/>
  <c r="Z13" i="6"/>
  <c r="N7" i="6"/>
  <c r="N8" i="6"/>
  <c r="N9" i="6"/>
  <c r="N10" i="6"/>
  <c r="N11" i="6"/>
  <c r="N12" i="6"/>
  <c r="N13" i="6"/>
  <c r="K7" i="6"/>
  <c r="K8" i="6"/>
  <c r="K9" i="6"/>
  <c r="K10" i="6"/>
  <c r="K11" i="6"/>
  <c r="K12" i="6"/>
  <c r="K13" i="6"/>
  <c r="H7" i="6"/>
  <c r="H8" i="6"/>
  <c r="H9" i="6"/>
  <c r="H10" i="6"/>
  <c r="H11" i="6"/>
  <c r="H12" i="6"/>
  <c r="H13" i="6"/>
  <c r="Z3" i="6"/>
  <c r="Z6" i="6"/>
  <c r="W3" i="6"/>
  <c r="W6" i="6"/>
  <c r="W7" i="6"/>
  <c r="W8" i="6"/>
  <c r="W9" i="6"/>
  <c r="W10" i="6"/>
  <c r="W11" i="6"/>
  <c r="W12" i="6"/>
  <c r="W13" i="6"/>
  <c r="N3" i="6"/>
  <c r="N6" i="6"/>
  <c r="K3" i="6"/>
  <c r="K6" i="6"/>
  <c r="H3" i="6"/>
  <c r="H6" i="6"/>
  <c r="E3" i="6"/>
  <c r="E6" i="6"/>
  <c r="E7" i="6"/>
  <c r="E8" i="6"/>
  <c r="E9" i="6"/>
  <c r="E10" i="6"/>
  <c r="E11" i="6"/>
  <c r="E12" i="6"/>
  <c r="E13" i="6"/>
  <c r="W16" i="6"/>
  <c r="N116" i="13" l="1"/>
  <c r="N112" i="13"/>
  <c r="N108" i="13"/>
  <c r="N101" i="13"/>
  <c r="B65" i="13" s="1"/>
  <c r="N115" i="13"/>
  <c r="N111" i="13"/>
  <c r="N104" i="13"/>
  <c r="B68" i="13" s="1"/>
  <c r="N100" i="13"/>
  <c r="B64" i="13" s="1"/>
  <c r="N114" i="13"/>
  <c r="N110" i="13"/>
  <c r="N103" i="13"/>
  <c r="B67" i="13" s="1"/>
  <c r="N113" i="13"/>
  <c r="N109" i="13"/>
  <c r="N102" i="13"/>
  <c r="B66" i="13" s="1"/>
  <c r="G26" i="13"/>
  <c r="N124" i="13"/>
  <c r="N127" i="13"/>
  <c r="N123" i="13"/>
  <c r="N129" i="13"/>
  <c r="N125" i="13"/>
  <c r="N128" i="13"/>
  <c r="N126" i="13"/>
  <c r="N122" i="13"/>
  <c r="I43" i="13"/>
  <c r="H42" i="13"/>
  <c r="G41" i="13"/>
  <c r="G45" i="13"/>
  <c r="B44" i="13"/>
  <c r="I44" i="13"/>
  <c r="H43" i="13"/>
  <c r="G42" i="13"/>
  <c r="B41" i="13"/>
  <c r="B45" i="13"/>
  <c r="I41" i="13"/>
  <c r="I45" i="13"/>
  <c r="H44" i="13"/>
  <c r="G43" i="13"/>
  <c r="B42" i="13"/>
  <c r="I42" i="13"/>
  <c r="H41" i="13"/>
  <c r="H45" i="13"/>
  <c r="G44" i="13"/>
  <c r="B43" i="13"/>
  <c r="B38" i="13"/>
  <c r="H40" i="13"/>
  <c r="H36" i="13"/>
  <c r="H39" i="13"/>
  <c r="F28" i="13"/>
  <c r="G37" i="13"/>
  <c r="H25" i="13"/>
  <c r="H28" i="13"/>
  <c r="G28" i="13"/>
  <c r="G38" i="13"/>
  <c r="B36" i="13"/>
  <c r="I39" i="13"/>
  <c r="I38" i="13"/>
  <c r="I37" i="13"/>
  <c r="L3" i="13"/>
  <c r="F25" i="13"/>
  <c r="H26" i="13"/>
  <c r="G27" i="13"/>
  <c r="B37" i="13"/>
  <c r="I36" i="13"/>
  <c r="G40" i="13"/>
  <c r="G39" i="13"/>
  <c r="H27" i="13"/>
  <c r="F26" i="13"/>
  <c r="F23" i="13"/>
  <c r="D19" i="13" s="1"/>
  <c r="G25" i="13"/>
  <c r="F27" i="13"/>
  <c r="B40" i="13"/>
  <c r="I40" i="13"/>
  <c r="H38" i="13"/>
  <c r="H37" i="13"/>
  <c r="B39" i="13"/>
  <c r="I23" i="13" l="1"/>
  <c r="J40" i="13"/>
  <c r="J39" i="13"/>
  <c r="J45" i="13"/>
  <c r="J41" i="13"/>
  <c r="O122" i="13"/>
  <c r="J43" i="13"/>
  <c r="O126" i="13"/>
  <c r="O123" i="13"/>
  <c r="J42" i="13"/>
  <c r="O128" i="13"/>
  <c r="O127" i="13"/>
  <c r="J44" i="13"/>
  <c r="O125" i="13"/>
  <c r="O124" i="13"/>
  <c r="O129" i="13"/>
  <c r="C65" i="13"/>
  <c r="J38" i="13"/>
  <c r="C67" i="13"/>
  <c r="C64" i="13"/>
  <c r="B69" i="13"/>
  <c r="C69" i="13" s="1"/>
  <c r="C66" i="13"/>
  <c r="J37" i="13"/>
  <c r="C68" i="13"/>
  <c r="I27" i="13" l="1"/>
  <c r="I28" i="13"/>
  <c r="I25" i="13"/>
  <c r="I26" i="13"/>
  <c r="J26" i="13" s="1"/>
  <c r="J28" i="13" l="1"/>
  <c r="J27" i="13"/>
  <c r="AC6" i="6"/>
  <c r="AC3" i="6"/>
  <c r="G36" i="13" s="1"/>
  <c r="J36" i="13" l="1"/>
  <c r="M34" i="13"/>
</calcChain>
</file>

<file path=xl/sharedStrings.xml><?xml version="1.0" encoding="utf-8"?>
<sst xmlns="http://schemas.openxmlformats.org/spreadsheetml/2006/main" count="10358" uniqueCount="1049">
  <si>
    <t xml:space="preserve">ILE-DE-FRANCE </t>
  </si>
  <si>
    <t>ZONE_GEO</t>
  </si>
  <si>
    <t>CODE_ZONE_GEO</t>
  </si>
  <si>
    <t>Métier1</t>
  </si>
  <si>
    <t>Métier1_nbre_projets</t>
  </si>
  <si>
    <t>Métier1_nbre_diff</t>
  </si>
  <si>
    <t>Métier1_nbre_sais</t>
  </si>
  <si>
    <t>Métier2_nbre_projets</t>
  </si>
  <si>
    <t>Métier2_nbre_diff</t>
  </si>
  <si>
    <t>Métier2_nbre_sais</t>
  </si>
  <si>
    <t>Métier3_nbre_projets</t>
  </si>
  <si>
    <t>Métier3_nbre_diff</t>
  </si>
  <si>
    <t>Métier3_nbre_sais</t>
  </si>
  <si>
    <t>Métier4_nbre_projets</t>
  </si>
  <si>
    <t>Métier4_nbre_diff</t>
  </si>
  <si>
    <t>Métier4_nbre_sais</t>
  </si>
  <si>
    <t>Métier5_nbre_projets</t>
  </si>
  <si>
    <t>Métier5_nbre_diff</t>
  </si>
  <si>
    <t>Métier5_nbre_sais</t>
  </si>
  <si>
    <t>Métier6_nbre_projets</t>
  </si>
  <si>
    <t>Métier6_nbre_diff</t>
  </si>
  <si>
    <t>Métier6_nbre_sais</t>
  </si>
  <si>
    <t>Métier7_nbre_projets</t>
  </si>
  <si>
    <t>Métier7_nbre_diff</t>
  </si>
  <si>
    <t>Métier7_nbre_sais</t>
  </si>
  <si>
    <t>Métier8_nbre_projets</t>
  </si>
  <si>
    <t>Métier8_nbre_diff</t>
  </si>
  <si>
    <t>Métier8_nbre_sais</t>
  </si>
  <si>
    <t>Métier9_nbre_projets</t>
  </si>
  <si>
    <t>Métier9_nbre_diff</t>
  </si>
  <si>
    <t>Métier9_nbre_sais</t>
  </si>
  <si>
    <t>Métier10_nbre_projets</t>
  </si>
  <si>
    <t>Métier10_nbre_diff</t>
  </si>
  <si>
    <t>Métier10_nbre_sais</t>
  </si>
  <si>
    <t>Métier2</t>
  </si>
  <si>
    <t>Métier3</t>
  </si>
  <si>
    <t>Métier4</t>
  </si>
  <si>
    <t>Métier5</t>
  </si>
  <si>
    <t>Métier6</t>
  </si>
  <si>
    <t>Métier7</t>
  </si>
  <si>
    <t>Métier8</t>
  </si>
  <si>
    <t>Métier9</t>
  </si>
  <si>
    <t>Métier10</t>
  </si>
  <si>
    <t>Agents d'entretien de locaux (y compris ATSEM)</t>
  </si>
  <si>
    <t>Agents de sécurité et de surveillance, enquêteurs privés et métiers assimilés</t>
  </si>
  <si>
    <t>Professionnels de l'animation socioculturelle (animateurs et directeurs)</t>
  </si>
  <si>
    <t>Conducteurs et livreurs sur courte distance</t>
  </si>
  <si>
    <t>Cadres administratifs, comptables et financiers (hors juristes)</t>
  </si>
  <si>
    <t>Agents administratifs divers (saisie, assistanat RH, enquêtes…)</t>
  </si>
  <si>
    <t>Ouvriers non qualifiés de l'emballage et manutentionnaires</t>
  </si>
  <si>
    <t>Vendeurs en habillement, accessoires et articles de luxe, sport, loisirs et culture</t>
  </si>
  <si>
    <t>Professionnels des spectacles</t>
  </si>
  <si>
    <t>Agents d'accueil et d'information, standardistes</t>
  </si>
  <si>
    <t>Assistantes maternelles</t>
  </si>
  <si>
    <t>Employés de maison et personnels de ménage</t>
  </si>
  <si>
    <t>Employés de libre-service</t>
  </si>
  <si>
    <t>IAA et agriculture</t>
  </si>
  <si>
    <t>Industrie manufacturière</t>
  </si>
  <si>
    <t>Construction</t>
  </si>
  <si>
    <t>Commerce</t>
  </si>
  <si>
    <t>total secteur</t>
  </si>
  <si>
    <t>1 à 4 salariés</t>
  </si>
  <si>
    <t>5 à 9 salariés</t>
  </si>
  <si>
    <t>10 à 19 salariés</t>
  </si>
  <si>
    <t>20 à 49 salariés</t>
  </si>
  <si>
    <t>50 à 99 salariés</t>
  </si>
  <si>
    <t>100 à 199 salariés</t>
  </si>
  <si>
    <t>Bassin</t>
  </si>
  <si>
    <t>TOTAL_taille</t>
  </si>
  <si>
    <t>Evol_Nombre_projets_difficiles_ns</t>
  </si>
  <si>
    <t>Evol_Effectif_salarie_estime</t>
  </si>
  <si>
    <t>Services</t>
  </si>
  <si>
    <t>FRANCE MÉTROPOLITAINE</t>
  </si>
  <si>
    <t>Hébergement et restauration</t>
  </si>
  <si>
    <t>Information et communication</t>
  </si>
  <si>
    <t>Activités financières et d'assurance</t>
  </si>
  <si>
    <t>Activités immobilières</t>
  </si>
  <si>
    <t>Administration publique, enseignement</t>
  </si>
  <si>
    <t>Santé humaine et action sociale</t>
  </si>
  <si>
    <t>Autres activités de services</t>
  </si>
  <si>
    <t>0 salarié</t>
  </si>
  <si>
    <t>Ingénieurs et cadres technico-commerciaux</t>
  </si>
  <si>
    <t>Part des établissements recruteurs</t>
  </si>
  <si>
    <t>Nombre de projets de recrutement</t>
  </si>
  <si>
    <t xml:space="preserve">            ….dont projets difficiles</t>
  </si>
  <si>
    <t xml:space="preserve">           ….dont saisonniers</t>
  </si>
  <si>
    <t>Essonne Est</t>
  </si>
  <si>
    <t>Essonne Ouest</t>
  </si>
  <si>
    <t>Seine Et Marne Nord</t>
  </si>
  <si>
    <t>Seine Et Marne Sud</t>
  </si>
  <si>
    <t>Yvelines Nord</t>
  </si>
  <si>
    <t>Yvelines Sud</t>
  </si>
  <si>
    <t>Paris</t>
  </si>
  <si>
    <t>Seine Et Marne</t>
  </si>
  <si>
    <t>Yvelines</t>
  </si>
  <si>
    <t>Essonne</t>
  </si>
  <si>
    <t>Paris Croissant Nord</t>
  </si>
  <si>
    <t>Paris Triangle d'or</t>
  </si>
  <si>
    <t>Paris Croissant Sud</t>
  </si>
  <si>
    <t>Val d'Oise Est</t>
  </si>
  <si>
    <t>Val d'Oise Ouest</t>
  </si>
  <si>
    <t>Val d'Oise</t>
  </si>
  <si>
    <t xml:space="preserve">Ile-de-France </t>
  </si>
  <si>
    <t>Hauts de Seine Centre</t>
  </si>
  <si>
    <t>Hauts de Seine Nord</t>
  </si>
  <si>
    <t>Hauts de Seine Sud</t>
  </si>
  <si>
    <t>Val de Marne Est</t>
  </si>
  <si>
    <t>Val de Marne Ouest</t>
  </si>
  <si>
    <t>Hauts de Seine</t>
  </si>
  <si>
    <t>Seine Saint denis</t>
  </si>
  <si>
    <t>Val de Marne</t>
  </si>
  <si>
    <t>Seine Saint Denis Centre</t>
  </si>
  <si>
    <t>Seine Saint Denis Est</t>
  </si>
  <si>
    <t>Seine Saint Denis Ouest</t>
  </si>
  <si>
    <t>Nombre de projets de recrutements</t>
  </si>
  <si>
    <t>Nombre de recrutements jugés difficiles</t>
  </si>
  <si>
    <t>Nombre de recrutements saisonniers</t>
  </si>
  <si>
    <t>Conducteurs routiers et grands routiers</t>
  </si>
  <si>
    <t>Ingénieurs et cadres d'études, R et D en informatique, chefs de projets informatiques</t>
  </si>
  <si>
    <t>Ingénieurs et cadres d'études, recherche et développement (industrie)</t>
  </si>
  <si>
    <t>Commerciaux (techniciens commerciaux en entreprise)</t>
  </si>
  <si>
    <t>Aides, apprentis, employés polyvalents de cuisine (y compris crêpes, pizzas, plonge …)</t>
  </si>
  <si>
    <t>Serveurs de cafés, de restaurants et commis</t>
  </si>
  <si>
    <t>Aides à domicile, aides ménagères, travailleuses familiales</t>
  </si>
  <si>
    <t>Artistes, professeurs d'art (musique, danse, spectacles)</t>
  </si>
  <si>
    <t>Aides-soignants (aides médico-psychologiques, auxiliaires de puériculture, assistants médicaux…)</t>
  </si>
  <si>
    <t>Ouvriers non qualifiés du second œuvre du bâtiment</t>
  </si>
  <si>
    <t>Transports et entreposage</t>
  </si>
  <si>
    <t>Services scien., tech., adm. et soutien</t>
  </si>
  <si>
    <t>1102</t>
  </si>
  <si>
    <t>1103</t>
  </si>
  <si>
    <t>1144</t>
  </si>
  <si>
    <t>1145</t>
  </si>
  <si>
    <t>1166</t>
  </si>
  <si>
    <t>1160</t>
  </si>
  <si>
    <t>1165</t>
  </si>
  <si>
    <t>1113</t>
  </si>
  <si>
    <t>1114</t>
  </si>
  <si>
    <t>1177</t>
  </si>
  <si>
    <t>1178</t>
  </si>
  <si>
    <t>1176</t>
  </si>
  <si>
    <t>1101</t>
  </si>
  <si>
    <t>1194</t>
  </si>
  <si>
    <t>1195</t>
  </si>
  <si>
    <t>1189</t>
  </si>
  <si>
    <t>1187</t>
  </si>
  <si>
    <t>1135</t>
  </si>
  <si>
    <t>1136</t>
  </si>
  <si>
    <t>Nombre_projets_difficiles_ns_2016</t>
  </si>
  <si>
    <t>Effectif_salarie_estime_2016</t>
  </si>
  <si>
    <t>Viticulteurs, arboriculteurs salariés, cueilleurs</t>
  </si>
  <si>
    <t>Agriculteurs salariés, ouvriers agricoles</t>
  </si>
  <si>
    <t>Nombre_projets_difficiles_ns_2017</t>
  </si>
  <si>
    <t>Nombre_ets_enquetes_2017</t>
  </si>
  <si>
    <t>Nombre_ets_recruteurs_2017</t>
  </si>
  <si>
    <t>Effectif_salarie_estime_2017</t>
  </si>
  <si>
    <t>T1 Paris</t>
  </si>
  <si>
    <t>Sud 77</t>
  </si>
  <si>
    <t>Nord Est 77</t>
  </si>
  <si>
    <t>Centre 77</t>
  </si>
  <si>
    <t>Est 77</t>
  </si>
  <si>
    <t>Marne la Vallée</t>
  </si>
  <si>
    <t>Porte Sud du Grand Paris</t>
  </si>
  <si>
    <t>Roissy - Le Bourget</t>
  </si>
  <si>
    <t>Sud Ouest Francilien</t>
  </si>
  <si>
    <t>Seine-Aval</t>
  </si>
  <si>
    <t>Versailles Saclay</t>
  </si>
  <si>
    <t>Ouest 95</t>
  </si>
  <si>
    <t>Sud 91</t>
  </si>
  <si>
    <t>T12</t>
  </si>
  <si>
    <t>T2</t>
  </si>
  <si>
    <t>T5</t>
  </si>
  <si>
    <t>T3</t>
  </si>
  <si>
    <t>T4</t>
  </si>
  <si>
    <t>T6</t>
  </si>
  <si>
    <t>T8</t>
  </si>
  <si>
    <t>T9</t>
  </si>
  <si>
    <t>T11</t>
  </si>
  <si>
    <t>T10</t>
  </si>
  <si>
    <t>Est 95</t>
  </si>
  <si>
    <t>Conducteurs de transport en commun sur route</t>
  </si>
  <si>
    <t>Cuisiniers</t>
  </si>
  <si>
    <t>Infirmiers, cadres infirmiers et puéricultrices</t>
  </si>
  <si>
    <t>Employés de la banque et des assurances</t>
  </si>
  <si>
    <t>Employés de la comptabilité</t>
  </si>
  <si>
    <t>Evolution_Nombre_projets</t>
  </si>
  <si>
    <t>Evolution_Nombre_projets_difficiles</t>
  </si>
  <si>
    <t>Evolution_Nombre_projets_saisonniers</t>
  </si>
  <si>
    <t>Evolution_Nombre_ets_enquetes</t>
  </si>
  <si>
    <t>Evolution_Nombre_ets_recruteurs</t>
  </si>
  <si>
    <t>Evolution_Part_ets_recruteurs</t>
  </si>
  <si>
    <t>Evolution</t>
  </si>
  <si>
    <t>Departement :</t>
  </si>
  <si>
    <t>xx</t>
  </si>
  <si>
    <t xml:space="preserve">Bassin : </t>
  </si>
  <si>
    <t>% recrutement jugés difficiles</t>
  </si>
  <si>
    <t>Perimetre</t>
  </si>
  <si>
    <t>Total</t>
  </si>
  <si>
    <t>Les principaux résultats</t>
  </si>
  <si>
    <t>Secteurs des entreprises qui recrutent</t>
  </si>
  <si>
    <r>
      <rPr>
        <sz val="8"/>
        <color indexed="28"/>
        <rFont val="Calibri"/>
        <family val="2"/>
      </rPr>
      <t xml:space="preserve">* </t>
    </r>
    <r>
      <rPr>
        <i/>
        <sz val="8"/>
        <rFont val="Calibri"/>
        <family val="2"/>
      </rPr>
      <t>Industrie Agro-Alimentaire</t>
    </r>
  </si>
  <si>
    <r>
      <t>IAA</t>
    </r>
    <r>
      <rPr>
        <sz val="10"/>
        <color theme="0"/>
        <rFont val="Calibri"/>
        <family val="2"/>
      </rPr>
      <t>* et agriculture</t>
    </r>
  </si>
  <si>
    <t>Part en %</t>
  </si>
  <si>
    <t>Les 10 métiers qui recrutent le plus</t>
  </si>
  <si>
    <r>
      <t xml:space="preserve">Poids </t>
    </r>
    <r>
      <rPr>
        <i/>
        <sz val="8"/>
        <color theme="0"/>
        <rFont val="Calibri"/>
        <family val="2"/>
        <scheme val="minor"/>
      </rPr>
      <t>(1)/(2)</t>
    </r>
  </si>
  <si>
    <t>OUI</t>
  </si>
  <si>
    <t>NON</t>
  </si>
  <si>
    <t xml:space="preserve"> </t>
  </si>
  <si>
    <t>Nombre_ets_enquetes_2018</t>
  </si>
  <si>
    <t>Nombre_ets_recruteurs_2018</t>
  </si>
  <si>
    <t>Agents de services hospitaliers</t>
  </si>
  <si>
    <t>Maraîchers, horticulteurs salariés</t>
  </si>
  <si>
    <t>Vendeurs généralistes</t>
  </si>
  <si>
    <t>cle</t>
  </si>
  <si>
    <t>metier</t>
  </si>
  <si>
    <t>libelle</t>
  </si>
  <si>
    <t>rang</t>
  </si>
  <si>
    <t>projets</t>
  </si>
  <si>
    <t>1107</t>
  </si>
  <si>
    <t>1107_1</t>
  </si>
  <si>
    <t>M2Z90</t>
  </si>
  <si>
    <t>1107_2</t>
  </si>
  <si>
    <t>U1Z91</t>
  </si>
  <si>
    <t>1107_3</t>
  </si>
  <si>
    <t>S1Z20</t>
  </si>
  <si>
    <t>1107_4</t>
  </si>
  <si>
    <t>R1Z62</t>
  </si>
  <si>
    <t>1107_5</t>
  </si>
  <si>
    <t>S2Z61</t>
  </si>
  <si>
    <t>1107_6</t>
  </si>
  <si>
    <t>L5Z90</t>
  </si>
  <si>
    <t>1107_7</t>
  </si>
  <si>
    <t>T3Z61</t>
  </si>
  <si>
    <t>1107_8</t>
  </si>
  <si>
    <t>U1Z80</t>
  </si>
  <si>
    <t>1107_9</t>
  </si>
  <si>
    <t>L2Z61</t>
  </si>
  <si>
    <t>S1Z40</t>
  </si>
  <si>
    <t>1108</t>
  </si>
  <si>
    <t>1108_1</t>
  </si>
  <si>
    <t>R0Z60</t>
  </si>
  <si>
    <t>1108_2</t>
  </si>
  <si>
    <t>1108_3</t>
  </si>
  <si>
    <t>V0Z60</t>
  </si>
  <si>
    <t>1108_4</t>
  </si>
  <si>
    <t>T2A60</t>
  </si>
  <si>
    <t>1108_5</t>
  </si>
  <si>
    <t>1108_6</t>
  </si>
  <si>
    <t>A1Z40</t>
  </si>
  <si>
    <t>1108_7</t>
  </si>
  <si>
    <t>E0Z22</t>
  </si>
  <si>
    <t>1108_8</t>
  </si>
  <si>
    <t>R0Z61</t>
  </si>
  <si>
    <t>1108_9</t>
  </si>
  <si>
    <t>L0Z60</t>
  </si>
  <si>
    <t>V4Z83</t>
  </si>
  <si>
    <t>1109</t>
  </si>
  <si>
    <t>1109_1</t>
  </si>
  <si>
    <t>A1Z42</t>
  </si>
  <si>
    <t>1109_2</t>
  </si>
  <si>
    <t>1109_3</t>
  </si>
  <si>
    <t>T4Z60</t>
  </si>
  <si>
    <t>1109_4</t>
  </si>
  <si>
    <t>1109_5</t>
  </si>
  <si>
    <t>J3Z43</t>
  </si>
  <si>
    <t>1109_6</t>
  </si>
  <si>
    <t>D3Z20</t>
  </si>
  <si>
    <t>1109_7</t>
  </si>
  <si>
    <t>T1Z60</t>
  </si>
  <si>
    <t>1109_8</t>
  </si>
  <si>
    <t>R1Z66</t>
  </si>
  <si>
    <t>1109_9</t>
  </si>
  <si>
    <t>J0Z20</t>
  </si>
  <si>
    <t>1115</t>
  </si>
  <si>
    <t>1115_1</t>
  </si>
  <si>
    <t>1115_2</t>
  </si>
  <si>
    <t>1115_3</t>
  </si>
  <si>
    <t>1115_4</t>
  </si>
  <si>
    <t>1115_5</t>
  </si>
  <si>
    <t>T2B60</t>
  </si>
  <si>
    <t>1115_6</t>
  </si>
  <si>
    <t>J3Z41</t>
  </si>
  <si>
    <t>1115_7</t>
  </si>
  <si>
    <t>1115_8</t>
  </si>
  <si>
    <t>1115_9</t>
  </si>
  <si>
    <t>1116</t>
  </si>
  <si>
    <t>1116_1</t>
  </si>
  <si>
    <t>1116_2</t>
  </si>
  <si>
    <t>1116_3</t>
  </si>
  <si>
    <t>1116_4</t>
  </si>
  <si>
    <t>A0Z40</t>
  </si>
  <si>
    <t>1116_5</t>
  </si>
  <si>
    <t>1116_6</t>
  </si>
  <si>
    <t>E0Z24</t>
  </si>
  <si>
    <t>1116_7</t>
  </si>
  <si>
    <t>1116_8</t>
  </si>
  <si>
    <t>1116_9</t>
  </si>
  <si>
    <t>1117</t>
  </si>
  <si>
    <t>1117_1</t>
  </si>
  <si>
    <t>1117_2</t>
  </si>
  <si>
    <t>1117_3</t>
  </si>
  <si>
    <t>V5Z81</t>
  </si>
  <si>
    <t>1117_4</t>
  </si>
  <si>
    <t>1117_5</t>
  </si>
  <si>
    <t>1117_6</t>
  </si>
  <si>
    <t>1117_7</t>
  </si>
  <si>
    <t>1117_8</t>
  </si>
  <si>
    <t>1117_9</t>
  </si>
  <si>
    <t>R2Z80</t>
  </si>
  <si>
    <t>1118</t>
  </si>
  <si>
    <t>1118_1</t>
  </si>
  <si>
    <t>1118_2</t>
  </si>
  <si>
    <t>1118_3</t>
  </si>
  <si>
    <t>1118_4</t>
  </si>
  <si>
    <t>1118_5</t>
  </si>
  <si>
    <t>1118_6</t>
  </si>
  <si>
    <t>1118_7</t>
  </si>
  <si>
    <t>T4Z61</t>
  </si>
  <si>
    <t>1118_8</t>
  </si>
  <si>
    <t>J3Z42</t>
  </si>
  <si>
    <t>1118_9</t>
  </si>
  <si>
    <t>V1Z80</t>
  </si>
  <si>
    <t>1119</t>
  </si>
  <si>
    <t>1119_1</t>
  </si>
  <si>
    <t>1119_2</t>
  </si>
  <si>
    <t>1119_3</t>
  </si>
  <si>
    <t>J5Z62</t>
  </si>
  <si>
    <t>1119_4</t>
  </si>
  <si>
    <t>1119_5</t>
  </si>
  <si>
    <t>L2Z60</t>
  </si>
  <si>
    <t>1119_6</t>
  </si>
  <si>
    <t>1119_7</t>
  </si>
  <si>
    <t>1119_8</t>
  </si>
  <si>
    <t>1119_9</t>
  </si>
  <si>
    <t>1124</t>
  </si>
  <si>
    <t>1124_1</t>
  </si>
  <si>
    <t>1124_2</t>
  </si>
  <si>
    <t>1124_3</t>
  </si>
  <si>
    <t>1124_4</t>
  </si>
  <si>
    <t>1124_5</t>
  </si>
  <si>
    <t>1124_6</t>
  </si>
  <si>
    <t>1124_7</t>
  </si>
  <si>
    <t>T4Z62</t>
  </si>
  <si>
    <t>Ouvriers de l'assainissement et du traitement des déchets</t>
  </si>
  <si>
    <t>1124_8</t>
  </si>
  <si>
    <t>G1Z70</t>
  </si>
  <si>
    <t>Techniciens et agents de maîtrise de la maintenance et de l'environnement</t>
  </si>
  <si>
    <t>1124_9</t>
  </si>
  <si>
    <t>B3Z20</t>
  </si>
  <si>
    <t>1125</t>
  </si>
  <si>
    <t>1125_1</t>
  </si>
  <si>
    <t>1125_2</t>
  </si>
  <si>
    <t>1125_3</t>
  </si>
  <si>
    <t>1125_4</t>
  </si>
  <si>
    <t>1125_5</t>
  </si>
  <si>
    <t>1125_6</t>
  </si>
  <si>
    <t>1125_7</t>
  </si>
  <si>
    <t>1125_8</t>
  </si>
  <si>
    <t>1125_9</t>
  </si>
  <si>
    <t>1126</t>
  </si>
  <si>
    <t>1126_1</t>
  </si>
  <si>
    <t>1126_2</t>
  </si>
  <si>
    <t>1126_3</t>
  </si>
  <si>
    <t>N0Z90</t>
  </si>
  <si>
    <t>1126_4</t>
  </si>
  <si>
    <t>1126_5</t>
  </si>
  <si>
    <t>1126_6</t>
  </si>
  <si>
    <t>E2Z70</t>
  </si>
  <si>
    <t>1126_7</t>
  </si>
  <si>
    <t>1126_8</t>
  </si>
  <si>
    <t>1126_9</t>
  </si>
  <si>
    <t>1127</t>
  </si>
  <si>
    <t>1127_1</t>
  </si>
  <si>
    <t>1127_2</t>
  </si>
  <si>
    <t>1127_3</t>
  </si>
  <si>
    <t>1127_4</t>
  </si>
  <si>
    <t>1127_5</t>
  </si>
  <si>
    <t>1127_6</t>
  </si>
  <si>
    <t>1127_7</t>
  </si>
  <si>
    <t>1127_8</t>
  </si>
  <si>
    <t>1127_9</t>
  </si>
  <si>
    <t>T6Z61</t>
  </si>
  <si>
    <t>1128</t>
  </si>
  <si>
    <t>1128_1</t>
  </si>
  <si>
    <t>1128_2</t>
  </si>
  <si>
    <t>1128_3</t>
  </si>
  <si>
    <t>1128_4</t>
  </si>
  <si>
    <t>1128_5</t>
  </si>
  <si>
    <t>1128_6</t>
  </si>
  <si>
    <t>1128_7</t>
  </si>
  <si>
    <t>1128_8</t>
  </si>
  <si>
    <t>1128_9</t>
  </si>
  <si>
    <t>1129</t>
  </si>
  <si>
    <t>1129_1</t>
  </si>
  <si>
    <t>1129_2</t>
  </si>
  <si>
    <t>1129_3</t>
  </si>
  <si>
    <t>1129_4</t>
  </si>
  <si>
    <t>1129_5</t>
  </si>
  <si>
    <t>1129_6</t>
  </si>
  <si>
    <t>1129_7</t>
  </si>
  <si>
    <t>1129_8</t>
  </si>
  <si>
    <t>1129_9</t>
  </si>
  <si>
    <t>1137</t>
  </si>
  <si>
    <t>1137_1</t>
  </si>
  <si>
    <t>1137_2</t>
  </si>
  <si>
    <t>1137_3</t>
  </si>
  <si>
    <t>1137_4</t>
  </si>
  <si>
    <t>1137_5</t>
  </si>
  <si>
    <t>1137_6</t>
  </si>
  <si>
    <t>1137_7</t>
  </si>
  <si>
    <t>1137_8</t>
  </si>
  <si>
    <t>1137_9</t>
  </si>
  <si>
    <t>1138</t>
  </si>
  <si>
    <t>1138_1</t>
  </si>
  <si>
    <t>1138_2</t>
  </si>
  <si>
    <t>1138_3</t>
  </si>
  <si>
    <t>1138_4</t>
  </si>
  <si>
    <t>1138_5</t>
  </si>
  <si>
    <t>1138_6</t>
  </si>
  <si>
    <t>1138_7</t>
  </si>
  <si>
    <t>J3Z40</t>
  </si>
  <si>
    <t>1138_8</t>
  </si>
  <si>
    <t>1138_9</t>
  </si>
  <si>
    <t>1139</t>
  </si>
  <si>
    <t>1139_1</t>
  </si>
  <si>
    <t>1139_2</t>
  </si>
  <si>
    <t>1139_3</t>
  </si>
  <si>
    <t>1139_4</t>
  </si>
  <si>
    <t>1139_5</t>
  </si>
  <si>
    <t>R4Z91</t>
  </si>
  <si>
    <t>1139_6</t>
  </si>
  <si>
    <t>M1Z81</t>
  </si>
  <si>
    <t>1139_7</t>
  </si>
  <si>
    <t>1139_8</t>
  </si>
  <si>
    <t>M1Z80</t>
  </si>
  <si>
    <t>1139_9</t>
  </si>
  <si>
    <t>1146</t>
  </si>
  <si>
    <t>1146_1</t>
  </si>
  <si>
    <t>1146_2</t>
  </si>
  <si>
    <t>1146_3</t>
  </si>
  <si>
    <t>Q0Z60</t>
  </si>
  <si>
    <t>1146_4</t>
  </si>
  <si>
    <t>1146_5</t>
  </si>
  <si>
    <t>M0Z60</t>
  </si>
  <si>
    <t>1146_6</t>
  </si>
  <si>
    <t>1146_7</t>
  </si>
  <si>
    <t>1146_8</t>
  </si>
  <si>
    <t>1146_9</t>
  </si>
  <si>
    <t>L1Z60</t>
  </si>
  <si>
    <t>1147</t>
  </si>
  <si>
    <t>1147_1</t>
  </si>
  <si>
    <t>1147_2</t>
  </si>
  <si>
    <t>1147_3</t>
  </si>
  <si>
    <t>1147_4</t>
  </si>
  <si>
    <t>1147_5</t>
  </si>
  <si>
    <t>1147_6</t>
  </si>
  <si>
    <t>1147_7</t>
  </si>
  <si>
    <t>1147_8</t>
  </si>
  <si>
    <t>1147_9</t>
  </si>
  <si>
    <t>1148</t>
  </si>
  <si>
    <t>1148_1</t>
  </si>
  <si>
    <t>1148_2</t>
  </si>
  <si>
    <t>1148_3</t>
  </si>
  <si>
    <t>1148_4</t>
  </si>
  <si>
    <t>1148_5</t>
  </si>
  <si>
    <t>1148_6</t>
  </si>
  <si>
    <t>1148_7</t>
  </si>
  <si>
    <t>1148_8</t>
  </si>
  <si>
    <t>1148_9</t>
  </si>
  <si>
    <t>1149</t>
  </si>
  <si>
    <t>1149_1</t>
  </si>
  <si>
    <t>1149_2</t>
  </si>
  <si>
    <t>1149_3</t>
  </si>
  <si>
    <t>1149_4</t>
  </si>
  <si>
    <t>1149_5</t>
  </si>
  <si>
    <t>1149_6</t>
  </si>
  <si>
    <t>1149_7</t>
  </si>
  <si>
    <t>1149_8</t>
  </si>
  <si>
    <t>1149_9</t>
  </si>
  <si>
    <t>1150</t>
  </si>
  <si>
    <t>1150_1</t>
  </si>
  <si>
    <t>1150_2</t>
  </si>
  <si>
    <t>1150_3</t>
  </si>
  <si>
    <t>1150_4</t>
  </si>
  <si>
    <t>1150_5</t>
  </si>
  <si>
    <t>1150_6</t>
  </si>
  <si>
    <t>1150_7</t>
  </si>
  <si>
    <t>1150_8</t>
  </si>
  <si>
    <t>1150_9</t>
  </si>
  <si>
    <t>1151</t>
  </si>
  <si>
    <t>1151_1</t>
  </si>
  <si>
    <t>1151_2</t>
  </si>
  <si>
    <t>1151_3</t>
  </si>
  <si>
    <t>1151_4</t>
  </si>
  <si>
    <t>1151_5</t>
  </si>
  <si>
    <t>1151_6</t>
  </si>
  <si>
    <t>1151_7</t>
  </si>
  <si>
    <t>1151_8</t>
  </si>
  <si>
    <t>1151_9</t>
  </si>
  <si>
    <t>B0Z21</t>
  </si>
  <si>
    <t>Ouvriers non qualifiés du gros œuvre du bâtiment</t>
  </si>
  <si>
    <t>1152</t>
  </si>
  <si>
    <t>1152_1</t>
  </si>
  <si>
    <t>1152_2</t>
  </si>
  <si>
    <t>1152_3</t>
  </si>
  <si>
    <t>1152_4</t>
  </si>
  <si>
    <t>1152_5</t>
  </si>
  <si>
    <t>1152_6</t>
  </si>
  <si>
    <t>1152_7</t>
  </si>
  <si>
    <t>1152_8</t>
  </si>
  <si>
    <t>1152_9</t>
  </si>
  <si>
    <t>1107_10</t>
  </si>
  <si>
    <t>1108_10</t>
  </si>
  <si>
    <t>1109_10</t>
  </si>
  <si>
    <t>1115_10</t>
  </si>
  <si>
    <t>1116_10</t>
  </si>
  <si>
    <t>1118_10</t>
  </si>
  <si>
    <t>1119_10</t>
  </si>
  <si>
    <t>1124_10</t>
  </si>
  <si>
    <t>1125_10</t>
  </si>
  <si>
    <t>1126_10</t>
  </si>
  <si>
    <t>1127_10</t>
  </si>
  <si>
    <t>1128_10</t>
  </si>
  <si>
    <t>1129_10</t>
  </si>
  <si>
    <t>1137_10</t>
  </si>
  <si>
    <t>1138_10</t>
  </si>
  <si>
    <t>1139_10</t>
  </si>
  <si>
    <t>1146_10</t>
  </si>
  <si>
    <t>1147_10</t>
  </si>
  <si>
    <t>1148_10</t>
  </si>
  <si>
    <t>1149_10</t>
  </si>
  <si>
    <t>1150_10</t>
  </si>
  <si>
    <t>1151_10</t>
  </si>
  <si>
    <t>1152_10</t>
  </si>
  <si>
    <t>1117_10</t>
  </si>
  <si>
    <t>200 salariés et plus</t>
  </si>
  <si>
    <t>Brie-Créçois</t>
  </si>
  <si>
    <t>T25</t>
  </si>
  <si>
    <t>T10 Paris Est Marne et Bois</t>
  </si>
  <si>
    <t>T11 Grand Paris Sud Est Avenir</t>
  </si>
  <si>
    <t>T12 Grand-Orly Seine Bièvre</t>
  </si>
  <si>
    <t>T2 Vallée Sud Grand Paris</t>
  </si>
  <si>
    <t>T3 Grand Paris Seine Ouest</t>
  </si>
  <si>
    <t>T4 Paris Ouest La Défense</t>
  </si>
  <si>
    <t>T5 Boucle Nord de Seine</t>
  </si>
  <si>
    <t>T6 Plaine Commune</t>
  </si>
  <si>
    <t>T8 Est Ensemble</t>
  </si>
  <si>
    <t>T9 Grand Paris Grand Est</t>
  </si>
  <si>
    <t>Les 10 métiers les plus recherchés par bassin d'emploi</t>
  </si>
  <si>
    <t>Aides, apprentis, employés polyvalents de cuisine</t>
  </si>
  <si>
    <t>Aides à domicile et aides ménagères</t>
  </si>
  <si>
    <t>B0Z20</t>
  </si>
  <si>
    <t>Educateurs spécialisés (y compris EJE)</t>
  </si>
  <si>
    <t>W1Z80</t>
  </si>
  <si>
    <t>Formateurs (y compris moniteurs d'auto-école)</t>
  </si>
  <si>
    <t>Serveurs de cafés, de restaurants (y.c. commis)</t>
  </si>
  <si>
    <t>A2Z70</t>
  </si>
  <si>
    <t>Techniciens et agents d'encadrement d'exploitations agricoles</t>
  </si>
  <si>
    <t>Caissiers (y compris pompistes…)</t>
  </si>
  <si>
    <t>Ouvriers non qualifiés du second œuvre du bâtiment (peintres…)</t>
  </si>
  <si>
    <t>H0Z92</t>
  </si>
  <si>
    <t>Ingénieurs des méthodes de production, du contrôle qualité</t>
  </si>
  <si>
    <t>R3Z82</t>
  </si>
  <si>
    <t>T0Z60</t>
  </si>
  <si>
    <t>Coiffeurs, esthéticiens, hydrothérapeutes</t>
  </si>
  <si>
    <t>Ingénieurs et cadres d'étude, R&amp;D (industrie)</t>
  </si>
  <si>
    <t>dept75</t>
  </si>
  <si>
    <t>dept77</t>
  </si>
  <si>
    <t>dept78</t>
  </si>
  <si>
    <t>dept91</t>
  </si>
  <si>
    <t>dept92</t>
  </si>
  <si>
    <t>dept93</t>
  </si>
  <si>
    <t>dept94</t>
  </si>
  <si>
    <t>dept95</t>
  </si>
  <si>
    <t>regJ</t>
  </si>
  <si>
    <t>Métier</t>
  </si>
  <si>
    <t>FAP</t>
  </si>
  <si>
    <t>Classement</t>
  </si>
  <si>
    <t>REGION ILE DE France</t>
  </si>
  <si>
    <t>Nombre de projets de recrutement jugés difficiles</t>
  </si>
  <si>
    <t xml:space="preserve">Codes bassins d'emploi       </t>
  </si>
  <si>
    <t>1153</t>
  </si>
  <si>
    <t>L5Z91</t>
  </si>
  <si>
    <t>Juristes en entreprise</t>
  </si>
  <si>
    <t>L5Z92</t>
  </si>
  <si>
    <t>Cadres des ressources humaines et du recrutement</t>
  </si>
  <si>
    <t>L6Z90</t>
  </si>
  <si>
    <t>Cadres dirigeants des grandes entreprises</t>
  </si>
  <si>
    <t>P3Z90</t>
  </si>
  <si>
    <t>Professionnels du droit (avocats, notaires, géomètres-experts, huissiers de justice…)</t>
  </si>
  <si>
    <t>N0Z91</t>
  </si>
  <si>
    <t xml:space="preserve">Chercheurs (sauf industrie et enseignement supérieur) </t>
  </si>
  <si>
    <t>Ingénieurs, cadres études &amp; R&amp;D informatique, responsables informatiques</t>
  </si>
  <si>
    <t>M2Z91</t>
  </si>
  <si>
    <t>Ingénieurs et cadres d'administration, maintenance en informatique</t>
  </si>
  <si>
    <t>M2Z92</t>
  </si>
  <si>
    <t>Ingénieurs et cadres des télécommunications</t>
  </si>
  <si>
    <t>H0Z90</t>
  </si>
  <si>
    <t>Ingénieurs et cadres de la fabrication et de la production</t>
  </si>
  <si>
    <t>H0Z91</t>
  </si>
  <si>
    <t>Cadres techniques de la maintenance et de l'environnement</t>
  </si>
  <si>
    <t>B7Z90</t>
  </si>
  <si>
    <t>Architectes</t>
  </si>
  <si>
    <t>B7Z91</t>
  </si>
  <si>
    <t>Ingénieurs du BTP, chefs de chantier et conducteurs de travaux (cadres)</t>
  </si>
  <si>
    <t>R4Z90</t>
  </si>
  <si>
    <t>Cadres commerciaux, acheteurs et cadres de la mercatique</t>
  </si>
  <si>
    <t>R4Z92</t>
  </si>
  <si>
    <t>Cadres des magasins de vente du commerce de détail</t>
  </si>
  <si>
    <t>R4Z93</t>
  </si>
  <si>
    <t>Agents immobiliers, syndics</t>
  </si>
  <si>
    <t>Q2Z90</t>
  </si>
  <si>
    <t>Cadres de la banque</t>
  </si>
  <si>
    <t>Q2Z91</t>
  </si>
  <si>
    <t>Cadres des assurances</t>
  </si>
  <si>
    <t>J6Z90</t>
  </si>
  <si>
    <t xml:space="preserve">Cadres des transports </t>
  </si>
  <si>
    <t>J6Z91</t>
  </si>
  <si>
    <t>Personnels navigants de l'aviation (techniques et commerciaux)</t>
  </si>
  <si>
    <t>J6Z92</t>
  </si>
  <si>
    <t>Ingénieurs et cadres logistique, planning et ordonnancement</t>
  </si>
  <si>
    <t>U0Z80</t>
  </si>
  <si>
    <t>Assistants de communication</t>
  </si>
  <si>
    <t>U0Z81</t>
  </si>
  <si>
    <t>Interprètes, traducteurs</t>
  </si>
  <si>
    <t>U0Z90</t>
  </si>
  <si>
    <t xml:space="preserve">Cadres de la communication </t>
  </si>
  <si>
    <t>U0Z91</t>
  </si>
  <si>
    <t>Cadres et techniciens de la documentation</t>
  </si>
  <si>
    <t>U0Z92</t>
  </si>
  <si>
    <t>Journalistes et cadres de l'édition</t>
  </si>
  <si>
    <t>U1Z81</t>
  </si>
  <si>
    <t>Photographes</t>
  </si>
  <si>
    <t>U1Z82</t>
  </si>
  <si>
    <t>Graphistes, dessinateurs, stylistes, décorateurs, créateurs supports…</t>
  </si>
  <si>
    <t>Artistes (en musique, danse, spectacles, y.c. professeurs d'art)</t>
  </si>
  <si>
    <t>U1Z92</t>
  </si>
  <si>
    <t>Écrivains</t>
  </si>
  <si>
    <t>U1Z93</t>
  </si>
  <si>
    <t>Artistes plasticiens</t>
  </si>
  <si>
    <t>V2Z90</t>
  </si>
  <si>
    <t>Médecins</t>
  </si>
  <si>
    <t>V2Z91</t>
  </si>
  <si>
    <t>Dentistes</t>
  </si>
  <si>
    <t>V2Z92</t>
  </si>
  <si>
    <t>Vétérinaires</t>
  </si>
  <si>
    <t>V2Z93</t>
  </si>
  <si>
    <t>Pharmaciens</t>
  </si>
  <si>
    <t>W0Z80</t>
  </si>
  <si>
    <t>Professeurs des écoles</t>
  </si>
  <si>
    <t>W0Z90</t>
  </si>
  <si>
    <t>Professeurs du secondaire</t>
  </si>
  <si>
    <t>W0Z91</t>
  </si>
  <si>
    <t>Directeurs d'établissement scolaire et inspecteurs</t>
  </si>
  <si>
    <t>W0Z92</t>
  </si>
  <si>
    <t>Professeurs du supérieur</t>
  </si>
  <si>
    <t>S3Z90</t>
  </si>
  <si>
    <t>Cadres hôtellerie et restauration (y.c. étab. de restauration collective)</t>
  </si>
  <si>
    <t>L4Z80</t>
  </si>
  <si>
    <t>Techniciens sces administratifs, juridiques, du personnel (y.c. clercs)</t>
  </si>
  <si>
    <t>L4Z81</t>
  </si>
  <si>
    <t>Techniciens des services comptables et financiers</t>
  </si>
  <si>
    <t>L3Z80</t>
  </si>
  <si>
    <t>Secrétaires de direction</t>
  </si>
  <si>
    <t>Secrétaires bureautiques et assimilés (y.c. secrétaires médicales)</t>
  </si>
  <si>
    <t>Employés et opérateurs en informatique</t>
  </si>
  <si>
    <t>Techniciens d'études et développ. informatique (y.c. webmasters, programmeurs…)</t>
  </si>
  <si>
    <t>Techniciens production et exploitation de systèmes d'information (y.c. maintenance)</t>
  </si>
  <si>
    <t>V5Z00</t>
  </si>
  <si>
    <t xml:space="preserve">Exploitants d'équipements sportifs et culturels </t>
  </si>
  <si>
    <t>V5Z82</t>
  </si>
  <si>
    <t>Sportifs et animateurs sportifs (encadrants)</t>
  </si>
  <si>
    <t>V4Z85</t>
  </si>
  <si>
    <t>Professionnels action sociale (assistants sociaux, conseillers éco. sociale familiale)</t>
  </si>
  <si>
    <t>V4Z80</t>
  </si>
  <si>
    <t>Professionnels de l'orientation</t>
  </si>
  <si>
    <t>V5Z84</t>
  </si>
  <si>
    <t>Surveillants d'établissements scolaires (y.c. AVS et aides éducateurs)</t>
  </si>
  <si>
    <t>V3Z70</t>
  </si>
  <si>
    <t>Techniciens médicaux et préparateurs</t>
  </si>
  <si>
    <t>V3Z71</t>
  </si>
  <si>
    <t>Spécialistes de l'appareillage médical</t>
  </si>
  <si>
    <t>V3Z80</t>
  </si>
  <si>
    <t>Autres professionnels paramédicaux (masseurs-kinésithérapeutes, diététiciens…)</t>
  </si>
  <si>
    <t>V3Z90</t>
  </si>
  <si>
    <t>Psychologues, psychothérapeutes</t>
  </si>
  <si>
    <t>Aides-soignants (médico-psycho., auxil. puériculture, assistants médicaux…)</t>
  </si>
  <si>
    <t>V1Z81</t>
  </si>
  <si>
    <t>Sages-femmes</t>
  </si>
  <si>
    <t>R3Z80</t>
  </si>
  <si>
    <t>Maîtrise des magasins, marchandiseurs</t>
  </si>
  <si>
    <t>Professions intermédiaires commerciales (acheteurs non cadres)</t>
  </si>
  <si>
    <t>Attachés commerciaux (techniciens commerciaux en entreprise)</t>
  </si>
  <si>
    <t>R2Z83</t>
  </si>
  <si>
    <t>Représentants auprès des particuliers (y.c. agents immobiliers non cadres)</t>
  </si>
  <si>
    <t>R1Z60</t>
  </si>
  <si>
    <t>Vendeurs en produits alimentaires</t>
  </si>
  <si>
    <t>R1Z61</t>
  </si>
  <si>
    <t>Vendeurs en ameublement, équipement du foyer, bricolage</t>
  </si>
  <si>
    <t>R1Z63</t>
  </si>
  <si>
    <t>Vendeurs en gros de matériel et équipements</t>
  </si>
  <si>
    <t>R1Z67</t>
  </si>
  <si>
    <t>Télévendeurs</t>
  </si>
  <si>
    <t>S2Z60</t>
  </si>
  <si>
    <t>Employés de l'hôtellerie</t>
  </si>
  <si>
    <t>S2Z80</t>
  </si>
  <si>
    <t>Maîtres d'hôtel, sommeliers</t>
  </si>
  <si>
    <t>S2Z81</t>
  </si>
  <si>
    <t>Maîtrise de l'hôtellerie, management du personnel d'étage</t>
  </si>
  <si>
    <t>S0Z20</t>
  </si>
  <si>
    <t>Apprentis et ouvriers non qualifiés de l'alimentation (hors IAA)</t>
  </si>
  <si>
    <t>S0Z40</t>
  </si>
  <si>
    <t>Bouchers</t>
  </si>
  <si>
    <t>S0Z41</t>
  </si>
  <si>
    <t>Charcutiers, traiteurs</t>
  </si>
  <si>
    <t>S0Z42</t>
  </si>
  <si>
    <t>Boulangers, pâtissiers</t>
  </si>
  <si>
    <t>S1Z80</t>
  </si>
  <si>
    <t>Chefs cuisiniers</t>
  </si>
  <si>
    <t>T3Z60</t>
  </si>
  <si>
    <t>Concierges, gardiens d'immeubles</t>
  </si>
  <si>
    <t>Q1Z80</t>
  </si>
  <si>
    <t>Techniciens de la banque, gestionnaires de patrimoine</t>
  </si>
  <si>
    <t>Q1Z81</t>
  </si>
  <si>
    <t>Techniciens des assurances</t>
  </si>
  <si>
    <t>J4Z40</t>
  </si>
  <si>
    <t>Agents d'exploitation des transports (personnels sédentaires)</t>
  </si>
  <si>
    <t>J4Z60</t>
  </si>
  <si>
    <t>Contrôleurs des transports (personnels roulants)</t>
  </si>
  <si>
    <t>J4Z80</t>
  </si>
  <si>
    <t>Responsables logistiques (non cadres)</t>
  </si>
  <si>
    <t>J5Z60</t>
  </si>
  <si>
    <t>Agents et hôtesses d'accompagnement</t>
  </si>
  <si>
    <t>J5Z61</t>
  </si>
  <si>
    <t>Agents administratifs des transports de marchandises</t>
  </si>
  <si>
    <t>Employés des transports et du tourisme</t>
  </si>
  <si>
    <t>J5Z80</t>
  </si>
  <si>
    <t>Techniciens des transports et du tourisme</t>
  </si>
  <si>
    <t>Employés services divers (jeux de hasard, parcs de loisir, sces funéraires)</t>
  </si>
  <si>
    <t>C2Z70</t>
  </si>
  <si>
    <t>Techniciens en électricité et en électronique</t>
  </si>
  <si>
    <t>C2Z71</t>
  </si>
  <si>
    <t>Dessinateurs en électricité et en électronique</t>
  </si>
  <si>
    <t>C2Z80</t>
  </si>
  <si>
    <t>Agents de maîtrise et assimilés en fabrication de matériel électrique, électronique</t>
  </si>
  <si>
    <t>D6Z70</t>
  </si>
  <si>
    <t>Techniciens en mécanique et travail des métaux</t>
  </si>
  <si>
    <t>D6Z71</t>
  </si>
  <si>
    <t>Dessinateurs en mécanique et travail des métaux</t>
  </si>
  <si>
    <t>D6Z80</t>
  </si>
  <si>
    <t>Agents de maîtrise et assimilés en mécanique et travail des métaux</t>
  </si>
  <si>
    <t>Techniciens des industries de process (production, R&amp;D, contrôle qualité...)</t>
  </si>
  <si>
    <t>E2Z80</t>
  </si>
  <si>
    <t>Agents de maîtrise et assimilés des industries de process (encadrement d'équipe)</t>
  </si>
  <si>
    <t>F5Z70</t>
  </si>
  <si>
    <t>Techniciens et agents de maîtrise matériaux souples, bois et industries graphiques</t>
  </si>
  <si>
    <t>G1Z71</t>
  </si>
  <si>
    <t>Techniciens experts (inspecteurs de conformité...)</t>
  </si>
  <si>
    <t>G1Z80</t>
  </si>
  <si>
    <t>Agents de maîtrise en entretien</t>
  </si>
  <si>
    <t>B6Z70</t>
  </si>
  <si>
    <t>Géomètres</t>
  </si>
  <si>
    <t>B6Z71</t>
  </si>
  <si>
    <t>Techniciens et chargés d'études du BTP</t>
  </si>
  <si>
    <t>B6Z72</t>
  </si>
  <si>
    <t>Dessinateurs en bâtiment et en travaux publics</t>
  </si>
  <si>
    <t>B6Z73</t>
  </si>
  <si>
    <t>Chefs de chantier, conducteurs de travaux (non cadres)</t>
  </si>
  <si>
    <t>B1Z40</t>
  </si>
  <si>
    <t>Ouvriers qualifiés des travaux publics, du béton et de l'extraction</t>
  </si>
  <si>
    <t>B2Z40</t>
  </si>
  <si>
    <t>Maçons, plâtriers, carreleurs… (ouvriers qualifiés)</t>
  </si>
  <si>
    <t>B2Z41</t>
  </si>
  <si>
    <t>Professionnels du travail de la pierre et des matériaux associés</t>
  </si>
  <si>
    <t>B2Z42</t>
  </si>
  <si>
    <t>Charpentiers (métal)</t>
  </si>
  <si>
    <t>B2Z43</t>
  </si>
  <si>
    <t xml:space="preserve">Charpentiers (bois) </t>
  </si>
  <si>
    <t>B2Z44</t>
  </si>
  <si>
    <t>Couvreurs, couvreurs zingueurs qualifiés</t>
  </si>
  <si>
    <t>Ouvriers non qualifiés des travaux publics, du béton et de l'extraction</t>
  </si>
  <si>
    <t>B4Z44</t>
  </si>
  <si>
    <t>Ouvriers qualifiés de la peinture et de la finition du bâtiment</t>
  </si>
  <si>
    <t>B4Z43</t>
  </si>
  <si>
    <t>Électriciens du bâtiment (ouvriers qualifiés)</t>
  </si>
  <si>
    <t>B4Z41</t>
  </si>
  <si>
    <t>Plombiers, chauffagistes (ouvriers qualifiés)</t>
  </si>
  <si>
    <t>B4Z42</t>
  </si>
  <si>
    <t>Menuisiers et ouvriers qualifiés de l'agencement et de l'isolation</t>
  </si>
  <si>
    <t>B5Z40</t>
  </si>
  <si>
    <t>Conducteurs d'engins du BTP et d'engins de levage</t>
  </si>
  <si>
    <t>C1Z40</t>
  </si>
  <si>
    <t>Ouvriers qualifiés de l'électricité et de l'électronique (câbleurs, bobiniers…)</t>
  </si>
  <si>
    <t>C0Z20</t>
  </si>
  <si>
    <t>Ouvriers non qualifiés de l'électricité et de l'électronique (monteurs, câbleurs…)</t>
  </si>
  <si>
    <t>D1Z40</t>
  </si>
  <si>
    <t>Régleurs qualifiés</t>
  </si>
  <si>
    <t>D1Z41</t>
  </si>
  <si>
    <t>Ouvriers qualifiés travaillant par enlèvement de métal (moulistes, usineurs...)</t>
  </si>
  <si>
    <t>D2Z40</t>
  </si>
  <si>
    <t>Chaudronniers, tôliers, traceurs, serruriers, métalliers, forgerons qualifiés</t>
  </si>
  <si>
    <t>D2Z41</t>
  </si>
  <si>
    <t>Tuyauteurs</t>
  </si>
  <si>
    <t>D0Z20</t>
  </si>
  <si>
    <t>Ouvriers non qualifiés travaillant par enlèvement ou formage de métal</t>
  </si>
  <si>
    <t>D2Z42</t>
  </si>
  <si>
    <t>Soudeurs qualifiés</t>
  </si>
  <si>
    <t>D4Z40</t>
  </si>
  <si>
    <t>Monteurs, ajusteurs, contrôleurs et autres ouvriers qualifiés de la mécanique</t>
  </si>
  <si>
    <t>D4Z41</t>
  </si>
  <si>
    <t>Agents qualifiés du traitement thermique et des surfaces</t>
  </si>
  <si>
    <t>Ouvriers non qualifiés métallerie, serrurerie, montage (y.c. réparateurs)</t>
  </si>
  <si>
    <t>G0B40</t>
  </si>
  <si>
    <t>Carrossiers automobiles</t>
  </si>
  <si>
    <t>G0B41</t>
  </si>
  <si>
    <t>Mécaniciens et électroniciens de véhicules</t>
  </si>
  <si>
    <t>E1Z40</t>
  </si>
  <si>
    <t>Pilotes d'installations lourdes des industries de transformation</t>
  </si>
  <si>
    <t>E1Z41</t>
  </si>
  <si>
    <t>Ouvriers qualifiés des industries chimiques et plastiques</t>
  </si>
  <si>
    <t>E1Z42</t>
  </si>
  <si>
    <t>Ouvriers qualifiés des industries agroalimentaires (hors viandes)</t>
  </si>
  <si>
    <t>E1Z43</t>
  </si>
  <si>
    <t>Ouvriers qualif. en métallurgie, verre, céramique, matériaux construction, énergie</t>
  </si>
  <si>
    <t>E1Z44</t>
  </si>
  <si>
    <t>Ouvriers qualif. des industries lourdes du bois et de la fabrication de papier-carton</t>
  </si>
  <si>
    <t>E1Z46</t>
  </si>
  <si>
    <t>Agents qualifiés de laboratoire (techniciens, ouvriers)</t>
  </si>
  <si>
    <t>E1Z47</t>
  </si>
  <si>
    <t>Autres ouvriers qualif. de type industriel (préparation matières &amp; prod. industriels...)</t>
  </si>
  <si>
    <t>K0Z40</t>
  </si>
  <si>
    <t>Ouvriers qualifiés divers de type artisanal (reliure, gravure, métallerie d'art…)</t>
  </si>
  <si>
    <t>E0Z21</t>
  </si>
  <si>
    <t>Ouvriers non qualifiés des industries agroalimentaires</t>
  </si>
  <si>
    <t>E0Z20</t>
  </si>
  <si>
    <t>Ouvriers non qualifiés des industries chimiques et plastiques</t>
  </si>
  <si>
    <t>F1Z40</t>
  </si>
  <si>
    <t>Ouvriers qualifiés du travail industriel du textile, du cuir (y.c. blanchisserie indust.)</t>
  </si>
  <si>
    <t>F1Z41</t>
  </si>
  <si>
    <t>Ouvriers qualifiés du travail artisanal du textile et du cuir</t>
  </si>
  <si>
    <t>F0Z20</t>
  </si>
  <si>
    <t>Ouvriers non qualifiés du textile et du cuir (y compris blanchisserie industrielle)</t>
  </si>
  <si>
    <t>F3Z41</t>
  </si>
  <si>
    <t>Ouvriers qualifiés du travail du bois et de l'ameublement</t>
  </si>
  <si>
    <t>F2Z20</t>
  </si>
  <si>
    <t>Ouvriers non qualifiés du travail du bois et de l'ameublement</t>
  </si>
  <si>
    <t>F4Z41</t>
  </si>
  <si>
    <t>Ouvriers qualifiés de l'impression et du façonnage des industries graphiques</t>
  </si>
  <si>
    <t>G0A40</t>
  </si>
  <si>
    <t>Ouvriers qualifiés de la maintenance en mécanique</t>
  </si>
  <si>
    <t>G0A41</t>
  </si>
  <si>
    <t>Ouvriers qualifiés de la maintenance en électricité et en électronique</t>
  </si>
  <si>
    <t>G0A42</t>
  </si>
  <si>
    <t>Mainteniciens en biens électrodomestiques</t>
  </si>
  <si>
    <t>G0A43</t>
  </si>
  <si>
    <t>Ouvriers qualifiés polyvalents d'entretien du bâtiment</t>
  </si>
  <si>
    <t>Ouvriers non qualif. en métallurgie, verre, céramique et matériaux de construction</t>
  </si>
  <si>
    <t>E0Z23</t>
  </si>
  <si>
    <t>Ouvriers non qualifiés du papier-carton et du bois</t>
  </si>
  <si>
    <t>Autres ouvriers non qualif. de type industriel (prépa. matières &amp; prod. industriels...)</t>
  </si>
  <si>
    <t>F4Z20</t>
  </si>
  <si>
    <t>Ouvriers non qualifiés de l'imprimerie, de la presse et de l'édition</t>
  </si>
  <si>
    <t>K0Z20</t>
  </si>
  <si>
    <t>Ouvriers non qualifiés divers de type artisanal (reliure, gravure, métallerie d'art…)</t>
  </si>
  <si>
    <t>J3Z44</t>
  </si>
  <si>
    <t>Conducteurs sur rails et d'engins de traction (y.c. remontées mécaniques)</t>
  </si>
  <si>
    <t>A0Z43</t>
  </si>
  <si>
    <t>Conducteurs d'engins agricoles ou forestiers</t>
  </si>
  <si>
    <t>Conducteurs de véhicules légers (taxis, ambulances…)</t>
  </si>
  <si>
    <t>J1Z80</t>
  </si>
  <si>
    <t>Responsables de magasinage, de tri, de manutention</t>
  </si>
  <si>
    <t>J1Z40</t>
  </si>
  <si>
    <t>Ouvriers qualif. magasinage et manutention (caristes, préparateurs commandes…)</t>
  </si>
  <si>
    <t>A3Z40</t>
  </si>
  <si>
    <t>Pêcheurs, aquaculteurs salariés</t>
  </si>
  <si>
    <t>A3Z41</t>
  </si>
  <si>
    <t>Marins salariés, matelots de la navigation fluviale</t>
  </si>
  <si>
    <t>A3Z90</t>
  </si>
  <si>
    <t>Cadres et maîtres d'équipage de la marine</t>
  </si>
  <si>
    <t>A1Z41</t>
  </si>
  <si>
    <t>Jardiniers salariés, paysagistes</t>
  </si>
  <si>
    <t>A0Z41</t>
  </si>
  <si>
    <t>Éleveurs salariés</t>
  </si>
  <si>
    <t>A0Z42</t>
  </si>
  <si>
    <t>Bûcherons, élagueurs, sylviculteurs salariés et agents forestiers</t>
  </si>
  <si>
    <t>A2Z90</t>
  </si>
  <si>
    <t>Ingénieurs, cadres techniques de l'agriculture</t>
  </si>
  <si>
    <t>CCC</t>
  </si>
  <si>
    <t>Ensemble fonctions d'encadrement</t>
  </si>
  <si>
    <t>AAA</t>
  </si>
  <si>
    <t>Ensemble fonctions administratives</t>
  </si>
  <si>
    <t>SSS</t>
  </si>
  <si>
    <t>Ensemble fonctions sociales et médico-sociales</t>
  </si>
  <si>
    <t>VVV</t>
  </si>
  <si>
    <t>Ensemble fonctions liées à la vente, au tourisme et aux services</t>
  </si>
  <si>
    <t>TTT</t>
  </si>
  <si>
    <t>Ensemble autres techniciens et employés</t>
  </si>
  <si>
    <t>OOO</t>
  </si>
  <si>
    <t>Ensemble ouvriers de la construction et du bâtiment</t>
  </si>
  <si>
    <t>III</t>
  </si>
  <si>
    <t>Ensemble ouvriers des secteurs de l'industrie</t>
  </si>
  <si>
    <t>ZZZ</t>
  </si>
  <si>
    <t>Ensemble autres métiers</t>
  </si>
  <si>
    <t>Ensemble</t>
  </si>
  <si>
    <t>Ensemble des projets de recrutement</t>
  </si>
  <si>
    <t>Nombre de projets de recrutement saisonniers</t>
  </si>
  <si>
    <t>RechercheV</t>
  </si>
  <si>
    <t>Diff</t>
  </si>
  <si>
    <t>Sais</t>
  </si>
  <si>
    <t>1153_1</t>
  </si>
  <si>
    <t>1153_2</t>
  </si>
  <si>
    <t>1153_3</t>
  </si>
  <si>
    <t>1153_4</t>
  </si>
  <si>
    <t>1153_5</t>
  </si>
  <si>
    <t>1153_6</t>
  </si>
  <si>
    <t>1153_7</t>
  </si>
  <si>
    <t>1153_8</t>
  </si>
  <si>
    <t>1153_9</t>
  </si>
  <si>
    <t>1153_10</t>
  </si>
  <si>
    <t>dept</t>
  </si>
  <si>
    <t>IDF</t>
  </si>
  <si>
    <t>IDF_1</t>
  </si>
  <si>
    <t>IDF_2</t>
  </si>
  <si>
    <t>IDF_3</t>
  </si>
  <si>
    <t>IDF_4</t>
  </si>
  <si>
    <t>IDF_5</t>
  </si>
  <si>
    <t>IDF_6</t>
  </si>
  <si>
    <t>IDF_7</t>
  </si>
  <si>
    <t>IDF_8</t>
  </si>
  <si>
    <t>IDF_9</t>
  </si>
  <si>
    <t>IDF_10</t>
  </si>
  <si>
    <t>75</t>
  </si>
  <si>
    <t>75_1</t>
  </si>
  <si>
    <t>75_2</t>
  </si>
  <si>
    <t>75_3</t>
  </si>
  <si>
    <t>75_4</t>
  </si>
  <si>
    <t>75_5</t>
  </si>
  <si>
    <t>75_6</t>
  </si>
  <si>
    <t>75_7</t>
  </si>
  <si>
    <t>75_8</t>
  </si>
  <si>
    <t>75_9</t>
  </si>
  <si>
    <t>75_10</t>
  </si>
  <si>
    <t>77</t>
  </si>
  <si>
    <t>77_1</t>
  </si>
  <si>
    <t>77_2</t>
  </si>
  <si>
    <t>77_3</t>
  </si>
  <si>
    <t>77_4</t>
  </si>
  <si>
    <t>77_5</t>
  </si>
  <si>
    <t>77_6</t>
  </si>
  <si>
    <t>77_7</t>
  </si>
  <si>
    <t>77_8</t>
  </si>
  <si>
    <t>77_9</t>
  </si>
  <si>
    <t>77_10</t>
  </si>
  <si>
    <t>78</t>
  </si>
  <si>
    <t>78_1</t>
  </si>
  <si>
    <t>78_2</t>
  </si>
  <si>
    <t>78_3</t>
  </si>
  <si>
    <t>78_4</t>
  </si>
  <si>
    <t>78_5</t>
  </si>
  <si>
    <t>78_6</t>
  </si>
  <si>
    <t>78_7</t>
  </si>
  <si>
    <t>78_8</t>
  </si>
  <si>
    <t>78_9</t>
  </si>
  <si>
    <t>78_10</t>
  </si>
  <si>
    <t>91</t>
  </si>
  <si>
    <t>91_1</t>
  </si>
  <si>
    <t>91_2</t>
  </si>
  <si>
    <t>91_3</t>
  </si>
  <si>
    <t>91_4</t>
  </si>
  <si>
    <t>91_5</t>
  </si>
  <si>
    <t>91_6</t>
  </si>
  <si>
    <t>91_7</t>
  </si>
  <si>
    <t>91_8</t>
  </si>
  <si>
    <t>91_9</t>
  </si>
  <si>
    <t>91_10</t>
  </si>
  <si>
    <t>92</t>
  </si>
  <si>
    <t>92_1</t>
  </si>
  <si>
    <t>92_2</t>
  </si>
  <si>
    <t>92_3</t>
  </si>
  <si>
    <t>92_4</t>
  </si>
  <si>
    <t>92_5</t>
  </si>
  <si>
    <t>92_6</t>
  </si>
  <si>
    <t>92_7</t>
  </si>
  <si>
    <t>92_8</t>
  </si>
  <si>
    <t>92_9</t>
  </si>
  <si>
    <t>92_10</t>
  </si>
  <si>
    <t>93</t>
  </si>
  <si>
    <t>93_1</t>
  </si>
  <si>
    <t>93_2</t>
  </si>
  <si>
    <t>93_3</t>
  </si>
  <si>
    <t>93_4</t>
  </si>
  <si>
    <t>93_5</t>
  </si>
  <si>
    <t>93_6</t>
  </si>
  <si>
    <t>93_7</t>
  </si>
  <si>
    <t>93_8</t>
  </si>
  <si>
    <t>93_9</t>
  </si>
  <si>
    <t>93_10</t>
  </si>
  <si>
    <t>94</t>
  </si>
  <si>
    <t>94_1</t>
  </si>
  <si>
    <t>94_2</t>
  </si>
  <si>
    <t>94_3</t>
  </si>
  <si>
    <t>94_4</t>
  </si>
  <si>
    <t>94_5</t>
  </si>
  <si>
    <t>94_6</t>
  </si>
  <si>
    <t>94_7</t>
  </si>
  <si>
    <t>94_8</t>
  </si>
  <si>
    <t>94_9</t>
  </si>
  <si>
    <t>94_10</t>
  </si>
  <si>
    <t>95</t>
  </si>
  <si>
    <t>95_1</t>
  </si>
  <si>
    <t>95_2</t>
  </si>
  <si>
    <t>95_3</t>
  </si>
  <si>
    <t>95_4</t>
  </si>
  <si>
    <t>95_5</t>
  </si>
  <si>
    <t>95_6</t>
  </si>
  <si>
    <t>95_7</t>
  </si>
  <si>
    <t>95_8</t>
  </si>
  <si>
    <t>95_9</t>
  </si>
  <si>
    <t>95_10</t>
  </si>
  <si>
    <t>projets_sais</t>
  </si>
  <si>
    <t>Nombre_projets_saisonniers_2021</t>
  </si>
  <si>
    <t>Part_ets_recruteurs_2021</t>
  </si>
  <si>
    <t>Conducteurs de véhicules légers (conducteurs de taxis, ambulanciers…)</t>
  </si>
  <si>
    <t>Maçons</t>
  </si>
  <si>
    <t>Secrétaires bureautiques et assimilés (y compris secrétaires médicales)</t>
  </si>
  <si>
    <t>Edition
BMO 2021</t>
  </si>
  <si>
    <t>ILE DE France</t>
  </si>
  <si>
    <t/>
  </si>
  <si>
    <t>Les projets de recrutement</t>
  </si>
  <si>
    <t>France</t>
  </si>
  <si>
    <t>Ouvriers qualif. de la manutention (caristes, préparateurs de commandes, magasiniers…)</t>
  </si>
  <si>
    <t>Caissiers, pompistes</t>
  </si>
  <si>
    <t>Educateurs spécialisés</t>
  </si>
  <si>
    <t>Employés des services funéraires et autres services divers (développement personnel, loisirs, jeux…)</t>
  </si>
  <si>
    <t>Nombre_projets_2022</t>
  </si>
  <si>
    <t>Nombre_projets_difficiles_2022</t>
  </si>
  <si>
    <t>Nombre_projets_saisonniers_2022</t>
  </si>
  <si>
    <t>Part_ets_recruteurs_2022</t>
  </si>
  <si>
    <r>
      <t xml:space="preserve">2023 </t>
    </r>
    <r>
      <rPr>
        <i/>
        <sz val="8"/>
        <color theme="0"/>
        <rFont val="Calibri"/>
        <family val="2"/>
        <scheme val="minor"/>
      </rPr>
      <t>(1)</t>
    </r>
  </si>
  <si>
    <r>
      <t>2023</t>
    </r>
    <r>
      <rPr>
        <i/>
        <sz val="8"/>
        <color theme="0"/>
        <rFont val="Calibri"/>
        <family val="2"/>
        <scheme val="minor"/>
      </rPr>
      <t xml:space="preserve"> (2)</t>
    </r>
  </si>
  <si>
    <t>Nombre_projets_2023</t>
  </si>
  <si>
    <t>be23</t>
  </si>
  <si>
    <t>Nombre_projets_difficiles_2023</t>
  </si>
  <si>
    <t>Ingénieurs et cadres de fabrication et de production</t>
  </si>
  <si>
    <t>Plombiers, chauffagistes</t>
  </si>
  <si>
    <t>Électriciens du bâtiment</t>
  </si>
  <si>
    <t>projets_diff</t>
  </si>
  <si>
    <t>Surveillants d'établissements scolaires (surveillants et aides éducateurs)</t>
  </si>
  <si>
    <t>Techniciens d'études et de développ. en informatique (y compris webmasters, programmeurs…)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</si>
</sst>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€_-;\-* #,##0.00\ _€_-;_-* &quot;-&quot;??\ _€_-;_-@_-"/>
    <numFmt numFmtId="164" formatCode="0.0000"/>
    <numFmt numFmtId="165" formatCode="0.0%"/>
    <numFmt numFmtId="166" formatCode="_-* #,##0\ _€_-;\-* #,##0\ _€_-;_-* &quot;-&quot;??\ _€_-;_-@_-"/>
  </numFmts>
  <fonts count="63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 Narrow"/>
      <family val="2"/>
    </font>
    <font>
      <sz val="10"/>
      <name val="Arial"/>
      <family val="2"/>
    </font>
    <font>
      <b/>
      <sz val="10"/>
      <color indexed="12"/>
      <name val="Arial Narrow"/>
      <family val="2"/>
    </font>
    <font>
      <sz val="10"/>
      <color indexed="12"/>
      <name val="Arial Narrow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b/>
      <sz val="10"/>
      <color indexed="9"/>
      <name val="MS Sans Serif"/>
      <family val="2"/>
    </font>
    <font>
      <sz val="8"/>
      <name val="Arial Narrow"/>
      <family val="2"/>
    </font>
    <font>
      <b/>
      <sz val="9"/>
      <color indexed="48"/>
      <name val="Arial Narrow"/>
      <family val="2"/>
    </font>
    <font>
      <b/>
      <u/>
      <sz val="10"/>
      <color indexed="12"/>
      <name val="Arial"/>
      <family val="2"/>
    </font>
    <font>
      <u/>
      <sz val="10"/>
      <name val="Arial"/>
      <family val="2"/>
    </font>
    <font>
      <sz val="8"/>
      <color indexed="28"/>
      <name val="Calibri"/>
      <family val="2"/>
    </font>
    <font>
      <i/>
      <sz val="8"/>
      <name val="Calibri"/>
      <family val="2"/>
    </font>
    <font>
      <sz val="10"/>
      <color theme="5"/>
      <name val="Arial"/>
      <family val="2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</font>
    <font>
      <sz val="10"/>
      <color theme="0"/>
      <name val="Calibri"/>
      <family val="2"/>
      <scheme val="minor"/>
    </font>
    <font>
      <b/>
      <sz val="16"/>
      <color rgb="FF441051"/>
      <name val="Calibri"/>
      <family val="2"/>
      <scheme val="minor"/>
    </font>
    <font>
      <sz val="10"/>
      <color rgb="FF646363"/>
      <name val="Calibri"/>
      <family val="2"/>
      <scheme val="minor"/>
    </font>
    <font>
      <i/>
      <sz val="8"/>
      <color theme="0"/>
      <name val="Calibri"/>
      <family val="2"/>
      <scheme val="minor"/>
    </font>
    <font>
      <b/>
      <sz val="14"/>
      <color rgb="FF441051"/>
      <name val="Calibri"/>
      <family val="2"/>
      <scheme val="minor"/>
    </font>
    <font>
      <i/>
      <sz val="10"/>
      <color rgb="FFF7A600"/>
      <name val="Calibri"/>
      <family val="2"/>
      <scheme val="minor"/>
    </font>
    <font>
      <sz val="23"/>
      <color rgb="FF424248"/>
      <name val="Arial"/>
      <family val="2"/>
    </font>
    <font>
      <sz val="9"/>
      <name val="Calibri"/>
      <family val="2"/>
      <scheme val="minor"/>
    </font>
    <font>
      <b/>
      <i/>
      <sz val="14"/>
      <color rgb="FF0066CC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2"/>
      <color indexed="62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color indexed="23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i/>
      <sz val="13"/>
      <name val="Arial Narrow"/>
      <family val="2"/>
    </font>
    <font>
      <b/>
      <i/>
      <sz val="12"/>
      <name val="Arial Narrow"/>
      <family val="2"/>
    </font>
    <font>
      <b/>
      <sz val="10"/>
      <name val="Arial Narrow"/>
      <family val="2"/>
    </font>
    <font>
      <b/>
      <i/>
      <sz val="5"/>
      <name val="Comic Sans MS"/>
      <family val="4"/>
    </font>
    <font>
      <b/>
      <sz val="5"/>
      <name val="Comic Sans MS"/>
      <family val="4"/>
    </font>
    <font>
      <b/>
      <i/>
      <sz val="5"/>
      <name val="Bookman Old Style"/>
      <family val="1"/>
    </font>
    <font>
      <b/>
      <sz val="5"/>
      <name val="Bookman Old Style"/>
      <family val="1"/>
    </font>
    <font>
      <sz val="9"/>
      <name val="Arial Narrow"/>
      <family val="2"/>
    </font>
    <font>
      <b/>
      <i/>
      <sz val="6"/>
      <name val="Comic Sans MS"/>
      <family val="4"/>
    </font>
    <font>
      <b/>
      <sz val="6"/>
      <name val="Comic Sans MS"/>
      <family val="4"/>
    </font>
    <font>
      <b/>
      <i/>
      <sz val="9"/>
      <name val="Bookman Old Style"/>
      <family val="1"/>
    </font>
    <font>
      <b/>
      <sz val="9"/>
      <name val="Bookman Old Style"/>
      <family val="1"/>
    </font>
    <font>
      <sz val="10"/>
      <color theme="1"/>
      <name val="Arial Narrow"/>
      <family val="2"/>
    </font>
    <font>
      <sz val="10"/>
      <color theme="0" tint="-0.249977111117893"/>
      <name val="Calibri"/>
      <family val="2"/>
      <scheme val="minor"/>
    </font>
    <font>
      <sz val="36"/>
      <color rgb="FFF7A600"/>
      <name val="Calibri"/>
      <family val="2"/>
    </font>
    <font>
      <sz val="36"/>
      <color rgb="FF441051"/>
      <name val="Calibri"/>
      <family val="2"/>
    </font>
    <font>
      <b/>
      <i/>
      <sz val="10"/>
      <color rgb="FF441051"/>
      <name val="Calibri"/>
      <family val="2"/>
      <scheme val="minor"/>
    </font>
    <font>
      <b/>
      <i/>
      <sz val="10"/>
      <color rgb="FFF7A600"/>
      <name val="Calibri"/>
      <family val="2"/>
      <scheme val="minor"/>
    </font>
    <font>
      <sz val="10"/>
      <color rgb="FFA0A0A0"/>
      <name val="Calibri"/>
      <family val="2"/>
      <scheme val="minor"/>
    </font>
    <font>
      <b/>
      <sz val="12"/>
      <color rgb="FFA0A0A0"/>
      <name val="Calibri"/>
      <family val="2"/>
      <scheme val="minor"/>
    </font>
    <font>
      <sz val="10"/>
      <color rgb="FFA0A0A0"/>
      <name val="Arial"/>
      <family val="2"/>
    </font>
    <font>
      <b/>
      <sz val="18"/>
      <color theme="0"/>
      <name val="Google Sans Regular"/>
    </font>
    <font>
      <i/>
      <sz val="14"/>
      <color theme="0"/>
      <name val="Google Sans Regular"/>
    </font>
    <font>
      <sz val="11"/>
      <color theme="0"/>
      <name val="Google Sans Regular"/>
    </font>
  </fonts>
  <fills count="1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lightUp"/>
    </fill>
    <fill>
      <patternFill patternType="solid">
        <fgColor rgb="FFF7A600"/>
        <bgColor indexed="64"/>
      </patternFill>
    </fill>
    <fill>
      <patternFill patternType="solid">
        <fgColor rgb="FF441051"/>
        <bgColor indexed="64"/>
      </patternFill>
    </fill>
    <fill>
      <patternFill patternType="solid">
        <fgColor rgb="FFE7413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8423B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B050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30"/>
      </top>
      <bottom style="hair">
        <color indexed="3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hair">
        <color indexed="62"/>
      </bottom>
      <diagonal/>
    </border>
    <border>
      <left/>
      <right/>
      <top style="hair">
        <color indexed="62"/>
      </top>
      <bottom style="hair">
        <color indexed="62"/>
      </bottom>
      <diagonal/>
    </border>
    <border>
      <left/>
      <right/>
      <top style="hair">
        <color rgb="FF0066CC"/>
      </top>
      <bottom style="hair">
        <color rgb="FF0066CC"/>
      </bottom>
      <diagonal/>
    </border>
    <border>
      <left/>
      <right/>
      <top style="thin">
        <color theme="3" tint="0.39994506668294322"/>
      </top>
      <bottom style="hair">
        <color theme="3" tint="0.39991454817346722"/>
      </bottom>
      <diagonal/>
    </border>
    <border>
      <left/>
      <right/>
      <top style="hair">
        <color theme="3" tint="0.39991454817346722"/>
      </top>
      <bottom style="hair">
        <color theme="3" tint="0.39991454817346722"/>
      </bottom>
      <diagonal/>
    </border>
    <border>
      <left/>
      <right/>
      <top/>
      <bottom style="dotted">
        <color theme="0"/>
      </bottom>
      <diagonal/>
    </border>
    <border>
      <left/>
      <right/>
      <top/>
      <bottom style="thin">
        <color rgb="FF441051"/>
      </bottom>
      <diagonal/>
    </border>
    <border>
      <left style="hair">
        <color rgb="FF646363"/>
      </left>
      <right style="hair">
        <color rgb="FF646363"/>
      </right>
      <top/>
      <bottom style="hair">
        <color indexed="64"/>
      </bottom>
      <diagonal/>
    </border>
    <border>
      <left style="hair">
        <color rgb="FF646363"/>
      </left>
      <right/>
      <top/>
      <bottom style="hair">
        <color indexed="64"/>
      </bottom>
      <diagonal/>
    </border>
    <border>
      <left style="hair">
        <color rgb="FF646363"/>
      </left>
      <right style="hair">
        <color rgb="FF646363"/>
      </right>
      <top style="hair">
        <color indexed="64"/>
      </top>
      <bottom style="hair">
        <color indexed="64"/>
      </bottom>
      <diagonal/>
    </border>
    <border>
      <left style="hair">
        <color rgb="FF646363"/>
      </left>
      <right/>
      <top/>
      <bottom/>
      <diagonal/>
    </border>
    <border>
      <left style="hair">
        <color rgb="FF646363"/>
      </left>
      <right style="hair">
        <color rgb="FF646363"/>
      </right>
      <top style="hair">
        <color indexed="64"/>
      </top>
      <bottom/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 style="mediumDashed">
        <color rgb="FFF7A600"/>
      </left>
      <right/>
      <top style="mediumDashed">
        <color rgb="FFF7A600"/>
      </top>
      <bottom style="mediumDashed">
        <color rgb="FFF7A600"/>
      </bottom>
      <diagonal/>
    </border>
    <border>
      <left style="hair">
        <color rgb="FF646363"/>
      </left>
      <right/>
      <top style="mediumDashed">
        <color rgb="FFF7A600"/>
      </top>
      <bottom style="mediumDashed">
        <color rgb="FFF7A600"/>
      </bottom>
      <diagonal/>
    </border>
    <border>
      <left style="hair">
        <color rgb="FF646363"/>
      </left>
      <right style="mediumDashed">
        <color rgb="FFF7A600"/>
      </right>
      <top style="mediumDashed">
        <color rgb="FFF7A600"/>
      </top>
      <bottom style="mediumDashed">
        <color rgb="FFF7A600"/>
      </bottom>
      <diagonal/>
    </border>
    <border>
      <left style="hair">
        <color rgb="FF646363"/>
      </left>
      <right style="hair">
        <color rgb="FF646363"/>
      </right>
      <top style="hair">
        <color rgb="FF646363"/>
      </top>
      <bottom style="hair">
        <color rgb="FF646363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auto="1"/>
      </bottom>
      <diagonal/>
    </border>
    <border>
      <left style="hair">
        <color rgb="FF646363"/>
      </left>
      <right style="hair">
        <color rgb="FF646363"/>
      </right>
      <top/>
      <bottom style="hair">
        <color rgb="FF646363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rgb="FF646363"/>
      </bottom>
      <diagonal/>
    </border>
    <border>
      <left/>
      <right style="hair">
        <color theme="0"/>
      </right>
      <top/>
      <bottom style="thin">
        <color rgb="FF441051"/>
      </bottom>
      <diagonal/>
    </border>
    <border>
      <left/>
      <right style="hair">
        <color theme="0"/>
      </right>
      <top/>
      <bottom/>
      <diagonal/>
    </border>
    <border>
      <left/>
      <right/>
      <top/>
      <bottom style="dotted">
        <color rgb="FFCCCCCC"/>
      </bottom>
      <diagonal/>
    </border>
    <border>
      <left/>
      <right style="dotted">
        <color rgb="FFCCCCCC"/>
      </right>
      <top/>
      <bottom/>
      <diagonal/>
    </border>
    <border>
      <left/>
      <right style="dotted">
        <color rgb="FFCCCCCC"/>
      </right>
      <top style="dotted">
        <color rgb="FFCCCCCC"/>
      </top>
      <bottom/>
      <diagonal/>
    </border>
    <border>
      <left/>
      <right/>
      <top style="thin">
        <color rgb="FF0066CC"/>
      </top>
      <bottom style="thin">
        <color rgb="FF0066CC"/>
      </bottom>
      <diagonal/>
    </border>
    <border>
      <left/>
      <right/>
      <top style="hair">
        <color rgb="FF0066CC"/>
      </top>
      <bottom style="thin">
        <color rgb="FF0066CC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double">
        <color theme="0"/>
      </left>
      <right style="double">
        <color theme="0"/>
      </right>
      <top style="double">
        <color theme="0"/>
      </top>
      <bottom/>
      <diagonal/>
    </border>
    <border>
      <left/>
      <right/>
      <top style="double">
        <color theme="0"/>
      </top>
      <bottom style="double">
        <color theme="0"/>
      </bottom>
      <diagonal/>
    </border>
    <border>
      <left style="double">
        <color theme="0"/>
      </left>
      <right style="double">
        <color theme="0"/>
      </right>
      <top/>
      <bottom/>
      <diagonal/>
    </border>
    <border>
      <left/>
      <right/>
      <top style="double">
        <color theme="0"/>
      </top>
      <bottom/>
      <diagonal/>
    </border>
    <border>
      <left/>
      <right/>
      <top/>
      <bottom style="double">
        <color theme="0"/>
      </bottom>
      <diagonal/>
    </border>
    <border>
      <left/>
      <right style="double">
        <color theme="0"/>
      </right>
      <top/>
      <bottom/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1" fillId="0" borderId="0"/>
    <xf numFmtId="43" fontId="4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63">
    <xf numFmtId="0" fontId="0" fillId="0" borderId="0" xfId="0"/>
    <xf numFmtId="0" fontId="0" fillId="0" borderId="0" xfId="0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2" fillId="2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12" fillId="0" borderId="0" xfId="2" applyFont="1" applyAlignment="1">
      <alignment horizontal="center"/>
    </xf>
    <xf numFmtId="0" fontId="13" fillId="0" borderId="0" xfId="0" applyNumberFormat="1" applyFont="1" applyFill="1" applyBorder="1" applyAlignment="1">
      <alignment horizontal="center" vertical="center" wrapText="1"/>
    </xf>
    <xf numFmtId="3" fontId="14" fillId="0" borderId="0" xfId="2" applyNumberFormat="1" applyFont="1" applyBorder="1" applyAlignment="1">
      <alignment horizontal="left"/>
    </xf>
    <xf numFmtId="3" fontId="14" fillId="0" borderId="3" xfId="2" applyNumberFormat="1" applyFont="1" applyBorder="1" applyAlignment="1">
      <alignment horizontal="left"/>
    </xf>
    <xf numFmtId="0" fontId="12" fillId="3" borderId="0" xfId="0" applyFont="1" applyFill="1" applyBorder="1" applyAlignment="1">
      <alignment horizontal="center"/>
    </xf>
    <xf numFmtId="0" fontId="0" fillId="0" borderId="0" xfId="0" applyFill="1"/>
    <xf numFmtId="2" fontId="0" fillId="0" borderId="0" xfId="0" applyNumberFormat="1"/>
    <xf numFmtId="164" fontId="0" fillId="0" borderId="0" xfId="0" applyNumberFormat="1"/>
    <xf numFmtId="0" fontId="0" fillId="0" borderId="0" xfId="0" applyFill="1" applyAlignment="1">
      <alignment horizontal="center" vertical="center" wrapText="1"/>
    </xf>
    <xf numFmtId="0" fontId="20" fillId="3" borderId="0" xfId="0" applyFont="1" applyFill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16" fillId="0" borderId="0" xfId="0" applyFont="1" applyBorder="1" applyAlignment="1">
      <alignment horizontal="center"/>
    </xf>
    <xf numFmtId="0" fontId="17" fillId="0" borderId="0" xfId="2" applyFont="1" applyAlignment="1">
      <alignment horizontal="center"/>
    </xf>
    <xf numFmtId="0" fontId="21" fillId="0" borderId="0" xfId="0" applyFont="1" applyFill="1"/>
    <xf numFmtId="0" fontId="21" fillId="0" borderId="0" xfId="0" applyFont="1"/>
    <xf numFmtId="0" fontId="22" fillId="0" borderId="0" xfId="0" applyFont="1"/>
    <xf numFmtId="0" fontId="24" fillId="6" borderId="10" xfId="0" applyFont="1" applyFill="1" applyBorder="1" applyAlignment="1">
      <alignment horizontal="left" vertical="center"/>
    </xf>
    <xf numFmtId="0" fontId="24" fillId="6" borderId="10" xfId="0" applyFont="1" applyFill="1" applyBorder="1" applyAlignment="1">
      <alignment horizontal="left" vertical="center" indent="1"/>
    </xf>
    <xf numFmtId="0" fontId="24" fillId="6" borderId="10" xfId="0" applyFont="1" applyFill="1" applyBorder="1" applyAlignment="1">
      <alignment horizontal="right" vertical="center" indent="1"/>
    </xf>
    <xf numFmtId="3" fontId="26" fillId="0" borderId="13" xfId="0" applyNumberFormat="1" applyFont="1" applyBorder="1" applyAlignment="1">
      <alignment horizontal="center" vertical="center"/>
    </xf>
    <xf numFmtId="3" fontId="26" fillId="0" borderId="14" xfId="0" applyNumberFormat="1" applyFont="1" applyBorder="1" applyAlignment="1">
      <alignment horizontal="center" vertical="center"/>
    </xf>
    <xf numFmtId="165" fontId="26" fillId="0" borderId="14" xfId="3" applyNumberFormat="1" applyFont="1" applyBorder="1" applyAlignment="1">
      <alignment horizontal="center" vertical="center"/>
    </xf>
    <xf numFmtId="3" fontId="26" fillId="0" borderId="15" xfId="0" applyNumberFormat="1" applyFont="1" applyBorder="1" applyAlignment="1">
      <alignment horizontal="center" vertical="center"/>
    </xf>
    <xf numFmtId="165" fontId="26" fillId="0" borderId="16" xfId="3" applyNumberFormat="1" applyFont="1" applyBorder="1" applyAlignment="1">
      <alignment horizontal="center" vertical="center"/>
    </xf>
    <xf numFmtId="165" fontId="26" fillId="0" borderId="12" xfId="3" applyNumberFormat="1" applyFont="1" applyBorder="1" applyAlignment="1">
      <alignment horizontal="center" vertical="center"/>
    </xf>
    <xf numFmtId="0" fontId="24" fillId="6" borderId="0" xfId="0" applyFont="1" applyFill="1" applyBorder="1" applyAlignment="1">
      <alignment horizontal="left" vertical="center" indent="1"/>
    </xf>
    <xf numFmtId="0" fontId="24" fillId="6" borderId="18" xfId="0" applyFont="1" applyFill="1" applyBorder="1" applyAlignment="1">
      <alignment horizontal="left" vertical="center" indent="1"/>
    </xf>
    <xf numFmtId="3" fontId="26" fillId="0" borderId="19" xfId="0" applyNumberFormat="1" applyFont="1" applyBorder="1" applyAlignment="1">
      <alignment horizontal="center" vertical="center"/>
    </xf>
    <xf numFmtId="165" fontId="26" fillId="0" borderId="20" xfId="3" applyNumberFormat="1" applyFont="1" applyBorder="1" applyAlignment="1">
      <alignment horizontal="center" vertical="center"/>
    </xf>
    <xf numFmtId="3" fontId="26" fillId="0" borderId="21" xfId="0" applyNumberFormat="1" applyFont="1" applyBorder="1" applyAlignment="1">
      <alignment horizontal="center" vertical="center"/>
    </xf>
    <xf numFmtId="165" fontId="26" fillId="0" borderId="21" xfId="3" applyNumberFormat="1" applyFont="1" applyBorder="1" applyAlignment="1">
      <alignment horizontal="center" vertical="center"/>
    </xf>
    <xf numFmtId="3" fontId="26" fillId="0" borderId="23" xfId="0" applyNumberFormat="1" applyFont="1" applyBorder="1" applyAlignment="1">
      <alignment horizontal="center" vertical="center"/>
    </xf>
    <xf numFmtId="165" fontId="26" fillId="0" borderId="23" xfId="3" applyNumberFormat="1" applyFont="1" applyBorder="1" applyAlignment="1">
      <alignment horizontal="center" vertical="center"/>
    </xf>
    <xf numFmtId="0" fontId="24" fillId="7" borderId="22" xfId="0" applyFont="1" applyFill="1" applyBorder="1" applyAlignment="1">
      <alignment horizontal="center" vertical="center" wrapText="1"/>
    </xf>
    <xf numFmtId="0" fontId="24" fillId="5" borderId="22" xfId="0" applyFont="1" applyFill="1" applyBorder="1" applyAlignment="1">
      <alignment horizontal="center" vertical="center" wrapText="1"/>
    </xf>
    <xf numFmtId="165" fontId="26" fillId="4" borderId="21" xfId="3" applyNumberFormat="1" applyFont="1" applyFill="1" applyBorder="1" applyAlignment="1">
      <alignment horizontal="center" vertical="center"/>
    </xf>
    <xf numFmtId="0" fontId="24" fillId="7" borderId="24" xfId="0" applyFont="1" applyFill="1" applyBorder="1" applyAlignment="1">
      <alignment horizontal="center" vertical="center" wrapText="1"/>
    </xf>
    <xf numFmtId="0" fontId="24" fillId="5" borderId="24" xfId="0" applyFont="1" applyFill="1" applyBorder="1" applyAlignment="1">
      <alignment horizontal="center" vertical="center" wrapText="1"/>
    </xf>
    <xf numFmtId="0" fontId="24" fillId="7" borderId="24" xfId="0" applyFont="1" applyFill="1" applyBorder="1" applyAlignment="1">
      <alignment horizontal="center" vertical="center"/>
    </xf>
    <xf numFmtId="0" fontId="25" fillId="0" borderId="11" xfId="0" applyFont="1" applyBorder="1" applyAlignment="1">
      <alignment vertical="center" readingOrder="1"/>
    </xf>
    <xf numFmtId="0" fontId="28" fillId="0" borderId="0" xfId="0" applyFont="1" applyAlignment="1">
      <alignment horizontal="center" vertical="center" wrapText="1" readingOrder="1"/>
    </xf>
    <xf numFmtId="0" fontId="24" fillId="6" borderId="10" xfId="0" applyFont="1" applyFill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/>
    <xf numFmtId="0" fontId="24" fillId="8" borderId="0" xfId="0" applyFont="1" applyFill="1"/>
    <xf numFmtId="0" fontId="0" fillId="0" borderId="27" xfId="0" applyBorder="1"/>
    <xf numFmtId="0" fontId="30" fillId="0" borderId="28" xfId="0" applyFont="1" applyBorder="1" applyAlignment="1">
      <alignment horizontal="left" vertical="center" wrapText="1" indent="1"/>
    </xf>
    <xf numFmtId="0" fontId="30" fillId="0" borderId="29" xfId="0" applyFont="1" applyBorder="1" applyAlignment="1">
      <alignment horizontal="left" vertical="center" wrapText="1" indent="1"/>
    </xf>
    <xf numFmtId="0" fontId="21" fillId="0" borderId="0" xfId="2" applyFont="1"/>
    <xf numFmtId="0" fontId="32" fillId="0" borderId="0" xfId="2" applyFont="1"/>
    <xf numFmtId="0" fontId="33" fillId="0" borderId="0" xfId="2" applyFont="1" applyAlignment="1">
      <alignment horizontal="center"/>
    </xf>
    <xf numFmtId="0" fontId="34" fillId="0" borderId="30" xfId="2" applyFont="1" applyBorder="1" applyAlignment="1">
      <alignment horizontal="center" vertical="center"/>
    </xf>
    <xf numFmtId="0" fontId="35" fillId="0" borderId="30" xfId="2" applyFont="1" applyBorder="1" applyAlignment="1">
      <alignment horizontal="right" vertical="center" wrapText="1"/>
    </xf>
    <xf numFmtId="0" fontId="31" fillId="0" borderId="0" xfId="2" applyFont="1" applyBorder="1"/>
    <xf numFmtId="3" fontId="36" fillId="0" borderId="0" xfId="2" applyNumberFormat="1" applyFont="1" applyBorder="1"/>
    <xf numFmtId="0" fontId="31" fillId="0" borderId="7" xfId="2" applyFont="1" applyBorder="1"/>
    <xf numFmtId="3" fontId="36" fillId="0" borderId="7" xfId="2" applyNumberFormat="1" applyFont="1" applyBorder="1"/>
    <xf numFmtId="0" fontId="31" fillId="0" borderId="31" xfId="2" applyFont="1" applyBorder="1"/>
    <xf numFmtId="3" fontId="36" fillId="0" borderId="31" xfId="2" applyNumberFormat="1" applyFont="1" applyBorder="1"/>
    <xf numFmtId="3" fontId="34" fillId="0" borderId="30" xfId="2" applyNumberFormat="1" applyFont="1" applyBorder="1" applyAlignment="1">
      <alignment horizontal="center" vertical="center"/>
    </xf>
    <xf numFmtId="0" fontId="21" fillId="0" borderId="0" xfId="2" applyFont="1" applyAlignment="1">
      <alignment vertical="center"/>
    </xf>
    <xf numFmtId="0" fontId="37" fillId="0" borderId="0" xfId="2" applyFont="1" applyAlignment="1">
      <alignment vertical="center"/>
    </xf>
    <xf numFmtId="0" fontId="38" fillId="10" borderId="30" xfId="2" applyFont="1" applyFill="1" applyBorder="1" applyAlignment="1">
      <alignment horizontal="center" vertical="center" wrapText="1"/>
    </xf>
    <xf numFmtId="0" fontId="39" fillId="0" borderId="0" xfId="2" applyFont="1" applyBorder="1" applyAlignment="1">
      <alignment horizontal="left" vertical="center"/>
    </xf>
    <xf numFmtId="0" fontId="4" fillId="0" borderId="0" xfId="2" applyAlignment="1">
      <alignment vertical="center"/>
    </xf>
    <xf numFmtId="0" fontId="40" fillId="0" borderId="0" xfId="2" applyFont="1" applyBorder="1" applyAlignment="1">
      <alignment horizontal="left" vertical="center"/>
    </xf>
    <xf numFmtId="0" fontId="14" fillId="0" borderId="0" xfId="2" applyFont="1" applyBorder="1" applyAlignment="1">
      <alignment horizontal="center" vertical="center"/>
    </xf>
    <xf numFmtId="0" fontId="40" fillId="0" borderId="0" xfId="2" applyFont="1" applyBorder="1" applyAlignment="1">
      <alignment horizontal="center" vertical="center"/>
    </xf>
    <xf numFmtId="0" fontId="41" fillId="0" borderId="0" xfId="2" applyFont="1" applyBorder="1" applyAlignment="1">
      <alignment horizontal="left" vertical="center"/>
    </xf>
    <xf numFmtId="0" fontId="41" fillId="0" borderId="0" xfId="2" applyFont="1" applyBorder="1" applyAlignment="1">
      <alignment horizontal="center" vertical="center" wrapText="1"/>
    </xf>
    <xf numFmtId="0" fontId="14" fillId="0" borderId="32" xfId="2" applyFont="1" applyBorder="1" applyAlignment="1">
      <alignment horizontal="center" vertical="center" wrapText="1"/>
    </xf>
    <xf numFmtId="0" fontId="41" fillId="0" borderId="32" xfId="2" applyFont="1" applyBorder="1" applyAlignment="1">
      <alignment horizontal="center" vertical="center" wrapText="1"/>
    </xf>
    <xf numFmtId="0" fontId="14" fillId="0" borderId="33" xfId="2" applyFont="1" applyFill="1" applyBorder="1" applyAlignment="1">
      <alignment horizontal="center" vertical="center" textRotation="90" wrapText="1"/>
    </xf>
    <xf numFmtId="0" fontId="14" fillId="0" borderId="34" xfId="2" applyFont="1" applyFill="1" applyBorder="1" applyAlignment="1">
      <alignment horizontal="center" vertical="center" textRotation="90" wrapText="1"/>
    </xf>
    <xf numFmtId="0" fontId="14" fillId="0" borderId="0" xfId="2" applyFont="1" applyAlignment="1">
      <alignment horizontal="center" vertical="center" wrapText="1"/>
    </xf>
    <xf numFmtId="0" fontId="42" fillId="11" borderId="35" xfId="2" applyFont="1" applyFill="1" applyBorder="1" applyAlignment="1">
      <alignment horizontal="center" vertical="center"/>
    </xf>
    <xf numFmtId="0" fontId="42" fillId="11" borderId="36" xfId="2" applyFont="1" applyFill="1" applyBorder="1" applyAlignment="1">
      <alignment horizontal="right" vertical="center"/>
    </xf>
    <xf numFmtId="0" fontId="42" fillId="11" borderId="35" xfId="2" applyFont="1" applyFill="1" applyBorder="1" applyAlignment="1">
      <alignment horizontal="center" vertical="center" wrapText="1"/>
    </xf>
    <xf numFmtId="0" fontId="42" fillId="11" borderId="36" xfId="2" applyFont="1" applyFill="1" applyBorder="1" applyAlignment="1">
      <alignment horizontal="center" vertical="center" wrapText="1"/>
    </xf>
    <xf numFmtId="0" fontId="43" fillId="0" borderId="0" xfId="2" applyFont="1" applyAlignment="1">
      <alignment vertical="center"/>
    </xf>
    <xf numFmtId="0" fontId="44" fillId="11" borderId="37" xfId="2" applyFont="1" applyFill="1" applyBorder="1" applyAlignment="1">
      <alignment horizontal="center" vertical="center"/>
    </xf>
    <xf numFmtId="0" fontId="44" fillId="11" borderId="32" xfId="2" applyFont="1" applyFill="1" applyBorder="1" applyAlignment="1">
      <alignment vertical="center"/>
    </xf>
    <xf numFmtId="0" fontId="44" fillId="11" borderId="37" xfId="2" applyFont="1" applyFill="1" applyBorder="1" applyAlignment="1">
      <alignment horizontal="center" vertical="center" wrapText="1"/>
    </xf>
    <xf numFmtId="0" fontId="44" fillId="11" borderId="32" xfId="2" applyFont="1" applyFill="1" applyBorder="1" applyAlignment="1">
      <alignment horizontal="center" vertical="center" wrapText="1"/>
    </xf>
    <xf numFmtId="0" fontId="45" fillId="0" borderId="0" xfId="2" applyFont="1" applyFill="1" applyAlignment="1">
      <alignment vertical="center"/>
    </xf>
    <xf numFmtId="0" fontId="14" fillId="0" borderId="38" xfId="2" applyFont="1" applyBorder="1" applyAlignment="1">
      <alignment horizontal="center" vertical="center"/>
    </xf>
    <xf numFmtId="0" fontId="46" fillId="0" borderId="0" xfId="2" applyFont="1" applyBorder="1" applyAlignment="1">
      <alignment vertical="center"/>
    </xf>
    <xf numFmtId="3" fontId="46" fillId="0" borderId="39" xfId="2" applyNumberFormat="1" applyFont="1" applyBorder="1" applyAlignment="1">
      <alignment vertical="center"/>
    </xf>
    <xf numFmtId="3" fontId="46" fillId="0" borderId="40" xfId="2" applyNumberFormat="1" applyFont="1" applyBorder="1" applyAlignment="1">
      <alignment vertical="center"/>
    </xf>
    <xf numFmtId="0" fontId="46" fillId="0" borderId="0" xfId="2" applyFont="1" applyAlignment="1">
      <alignment vertical="center"/>
    </xf>
    <xf numFmtId="0" fontId="14" fillId="0" borderId="41" xfId="2" applyFont="1" applyBorder="1" applyAlignment="1">
      <alignment horizontal="center" vertical="center"/>
    </xf>
    <xf numFmtId="0" fontId="46" fillId="0" borderId="42" xfId="2" applyFont="1" applyBorder="1" applyAlignment="1">
      <alignment vertical="center"/>
    </xf>
    <xf numFmtId="3" fontId="46" fillId="0" borderId="43" xfId="2" applyNumberFormat="1" applyFont="1" applyBorder="1" applyAlignment="1">
      <alignment vertical="center"/>
    </xf>
    <xf numFmtId="3" fontId="46" fillId="0" borderId="44" xfId="2" applyNumberFormat="1" applyFont="1" applyBorder="1" applyAlignment="1">
      <alignment vertical="center"/>
    </xf>
    <xf numFmtId="0" fontId="14" fillId="0" borderId="45" xfId="2" applyFont="1" applyBorder="1" applyAlignment="1">
      <alignment horizontal="center" vertical="center"/>
    </xf>
    <xf numFmtId="0" fontId="46" fillId="0" borderId="46" xfId="2" applyFont="1" applyBorder="1" applyAlignment="1">
      <alignment vertical="center"/>
    </xf>
    <xf numFmtId="3" fontId="46" fillId="0" borderId="47" xfId="2" applyNumberFormat="1" applyFont="1" applyBorder="1" applyAlignment="1">
      <alignment vertical="center"/>
    </xf>
    <xf numFmtId="3" fontId="46" fillId="0" borderId="48" xfId="2" applyNumberFormat="1" applyFont="1" applyBorder="1" applyAlignment="1">
      <alignment vertical="center"/>
    </xf>
    <xf numFmtId="0" fontId="14" fillId="0" borderId="49" xfId="2" applyFont="1" applyBorder="1" applyAlignment="1">
      <alignment horizontal="center" vertical="center"/>
    </xf>
    <xf numFmtId="0" fontId="46" fillId="0" borderId="50" xfId="2" applyFont="1" applyBorder="1" applyAlignment="1">
      <alignment vertical="center"/>
    </xf>
    <xf numFmtId="3" fontId="46" fillId="0" borderId="51" xfId="2" applyNumberFormat="1" applyFont="1" applyBorder="1" applyAlignment="1">
      <alignment vertical="center"/>
    </xf>
    <xf numFmtId="3" fontId="46" fillId="0" borderId="52" xfId="2" applyNumberFormat="1" applyFont="1" applyBorder="1" applyAlignment="1">
      <alignment vertical="center"/>
    </xf>
    <xf numFmtId="0" fontId="14" fillId="0" borderId="53" xfId="2" applyFont="1" applyBorder="1" applyAlignment="1">
      <alignment horizontal="center" vertical="center"/>
    </xf>
    <xf numFmtId="0" fontId="46" fillId="0" borderId="54" xfId="2" applyFont="1" applyBorder="1" applyAlignment="1">
      <alignment vertical="center"/>
    </xf>
    <xf numFmtId="3" fontId="46" fillId="0" borderId="55" xfId="2" applyNumberFormat="1" applyFont="1" applyBorder="1" applyAlignment="1">
      <alignment vertical="center"/>
    </xf>
    <xf numFmtId="3" fontId="46" fillId="0" borderId="56" xfId="2" applyNumberFormat="1" applyFont="1" applyBorder="1" applyAlignment="1">
      <alignment vertical="center"/>
    </xf>
    <xf numFmtId="0" fontId="14" fillId="0" borderId="2" xfId="2" applyFont="1" applyBorder="1" applyAlignment="1">
      <alignment horizontal="center" vertical="center"/>
    </xf>
    <xf numFmtId="0" fontId="46" fillId="0" borderId="57" xfId="2" applyFont="1" applyBorder="1" applyAlignment="1">
      <alignment vertical="center"/>
    </xf>
    <xf numFmtId="3" fontId="46" fillId="0" borderId="33" xfId="2" applyNumberFormat="1" applyFont="1" applyBorder="1" applyAlignment="1">
      <alignment vertical="center"/>
    </xf>
    <xf numFmtId="3" fontId="46" fillId="0" borderId="34" xfId="2" applyNumberFormat="1" applyFont="1" applyBorder="1" applyAlignment="1">
      <alignment vertical="center"/>
    </xf>
    <xf numFmtId="0" fontId="14" fillId="0" borderId="0" xfId="2" applyFont="1" applyAlignment="1">
      <alignment horizontal="center" vertical="center"/>
    </xf>
    <xf numFmtId="9" fontId="0" fillId="0" borderId="0" xfId="4" applyFont="1" applyAlignment="1">
      <alignment vertical="center"/>
    </xf>
    <xf numFmtId="0" fontId="41" fillId="0" borderId="32" xfId="2" applyFont="1" applyBorder="1" applyAlignment="1">
      <alignment horizontal="left" vertical="center"/>
    </xf>
    <xf numFmtId="0" fontId="14" fillId="0" borderId="58" xfId="2" applyFont="1" applyFill="1" applyBorder="1" applyAlignment="1">
      <alignment horizontal="center" vertical="center" textRotation="90" wrapText="1"/>
    </xf>
    <xf numFmtId="0" fontId="14" fillId="0" borderId="59" xfId="2" applyFont="1" applyFill="1" applyBorder="1" applyAlignment="1">
      <alignment horizontal="center" vertical="center" textRotation="90" wrapText="1"/>
    </xf>
    <xf numFmtId="0" fontId="47" fillId="11" borderId="35" xfId="2" applyFont="1" applyFill="1" applyBorder="1" applyAlignment="1">
      <alignment horizontal="center" vertical="center"/>
    </xf>
    <xf numFmtId="0" fontId="47" fillId="11" borderId="36" xfId="2" applyFont="1" applyFill="1" applyBorder="1" applyAlignment="1">
      <alignment horizontal="right" vertical="center"/>
    </xf>
    <xf numFmtId="0" fontId="47" fillId="11" borderId="35" xfId="2" applyFont="1" applyFill="1" applyBorder="1" applyAlignment="1">
      <alignment horizontal="center" vertical="center" wrapText="1"/>
    </xf>
    <xf numFmtId="0" fontId="47" fillId="11" borderId="36" xfId="2" applyFont="1" applyFill="1" applyBorder="1" applyAlignment="1">
      <alignment horizontal="center" vertical="center" wrapText="1"/>
    </xf>
    <xf numFmtId="0" fontId="48" fillId="0" borderId="0" xfId="2" applyFont="1" applyAlignment="1">
      <alignment vertical="center"/>
    </xf>
    <xf numFmtId="0" fontId="49" fillId="11" borderId="37" xfId="2" applyFont="1" applyFill="1" applyBorder="1" applyAlignment="1">
      <alignment horizontal="center" vertical="center"/>
    </xf>
    <xf numFmtId="0" fontId="49" fillId="11" borderId="32" xfId="2" applyFont="1" applyFill="1" applyBorder="1" applyAlignment="1">
      <alignment vertical="center"/>
    </xf>
    <xf numFmtId="0" fontId="49" fillId="11" borderId="37" xfId="2" applyFont="1" applyFill="1" applyBorder="1" applyAlignment="1">
      <alignment horizontal="center" vertical="center" wrapText="1"/>
    </xf>
    <xf numFmtId="0" fontId="49" fillId="11" borderId="32" xfId="2" applyFont="1" applyFill="1" applyBorder="1" applyAlignment="1">
      <alignment horizontal="center" vertical="center" wrapText="1"/>
    </xf>
    <xf numFmtId="0" fontId="50" fillId="0" borderId="0" xfId="2" applyFont="1" applyFill="1" applyAlignment="1">
      <alignment vertical="center"/>
    </xf>
    <xf numFmtId="0" fontId="52" fillId="8" borderId="0" xfId="0" applyFont="1" applyFill="1"/>
    <xf numFmtId="3" fontId="29" fillId="0" borderId="0" xfId="0" applyNumberFormat="1" applyFont="1" applyBorder="1" applyAlignment="1">
      <alignment vertical="top" wrapText="1"/>
    </xf>
    <xf numFmtId="0" fontId="57" fillId="8" borderId="0" xfId="0" applyFont="1" applyFill="1"/>
    <xf numFmtId="0" fontId="57" fillId="8" borderId="0" xfId="3" applyNumberFormat="1" applyFont="1" applyFill="1"/>
    <xf numFmtId="3" fontId="57" fillId="8" borderId="0" xfId="0" applyNumberFormat="1" applyFont="1" applyFill="1"/>
    <xf numFmtId="0" fontId="59" fillId="8" borderId="0" xfId="0" applyFont="1" applyFill="1" applyAlignment="1">
      <alignment horizontal="center" vertical="center" wrapText="1"/>
    </xf>
    <xf numFmtId="1" fontId="57" fillId="8" borderId="0" xfId="0" applyNumberFormat="1" applyFont="1" applyFill="1"/>
    <xf numFmtId="165" fontId="57" fillId="8" borderId="0" xfId="3" applyNumberFormat="1" applyFont="1" applyFill="1"/>
    <xf numFmtId="0" fontId="8" fillId="12" borderId="0" xfId="0" applyFont="1" applyFill="1" applyAlignment="1">
      <alignment horizontal="center" vertical="center" wrapText="1"/>
    </xf>
    <xf numFmtId="0" fontId="0" fillId="12" borderId="0" xfId="0" applyFill="1" applyAlignment="1">
      <alignment horizontal="center" vertical="center" wrapText="1"/>
    </xf>
    <xf numFmtId="0" fontId="1" fillId="12" borderId="0" xfId="0" applyFont="1" applyFill="1" applyAlignment="1">
      <alignment horizontal="center" vertical="center" wrapText="1"/>
    </xf>
    <xf numFmtId="165" fontId="10" fillId="12" borderId="0" xfId="3" applyNumberFormat="1" applyFont="1" applyFill="1" applyBorder="1" applyAlignment="1">
      <alignment horizontal="center" vertical="center"/>
    </xf>
    <xf numFmtId="3" fontId="10" fillId="12" borderId="0" xfId="0" applyNumberFormat="1" applyFont="1" applyFill="1" applyBorder="1" applyAlignment="1">
      <alignment horizontal="center" vertical="center"/>
    </xf>
    <xf numFmtId="1" fontId="15" fillId="12" borderId="2" xfId="2" applyNumberFormat="1" applyFont="1" applyFill="1" applyBorder="1" applyAlignment="1">
      <alignment horizontal="center" vertical="center"/>
    </xf>
    <xf numFmtId="3" fontId="9" fillId="12" borderId="2" xfId="0" applyNumberFormat="1" applyFont="1" applyFill="1" applyBorder="1" applyAlignment="1">
      <alignment horizontal="center"/>
    </xf>
    <xf numFmtId="3" fontId="6" fillId="12" borderId="1" xfId="2" applyNumberFormat="1" applyFont="1" applyFill="1" applyBorder="1" applyAlignment="1">
      <alignment horizontal="center"/>
    </xf>
    <xf numFmtId="165" fontId="6" fillId="12" borderId="1" xfId="3" applyNumberFormat="1" applyFont="1" applyFill="1" applyBorder="1" applyAlignment="1">
      <alignment horizontal="center"/>
    </xf>
    <xf numFmtId="3" fontId="6" fillId="12" borderId="1" xfId="0" applyNumberFormat="1" applyFont="1" applyFill="1" applyBorder="1" applyAlignment="1">
      <alignment horizontal="center" vertical="center"/>
    </xf>
    <xf numFmtId="0" fontId="15" fillId="12" borderId="2" xfId="2" applyFont="1" applyFill="1" applyBorder="1" applyAlignment="1">
      <alignment horizontal="center" vertical="center"/>
    </xf>
    <xf numFmtId="3" fontId="6" fillId="12" borderId="0" xfId="2" applyNumberFormat="1" applyFont="1" applyFill="1" applyBorder="1" applyAlignment="1">
      <alignment horizontal="center"/>
    </xf>
    <xf numFmtId="165" fontId="6" fillId="12" borderId="0" xfId="3" applyNumberFormat="1" applyFont="1" applyFill="1" applyBorder="1" applyAlignment="1">
      <alignment horizontal="center"/>
    </xf>
    <xf numFmtId="3" fontId="6" fillId="12" borderId="0" xfId="3" applyNumberFormat="1" applyFont="1" applyFill="1" applyBorder="1" applyAlignment="1">
      <alignment horizontal="center"/>
    </xf>
    <xf numFmtId="3" fontId="6" fillId="12" borderId="0" xfId="0" applyNumberFormat="1" applyFont="1" applyFill="1" applyBorder="1" applyAlignment="1">
      <alignment horizontal="center" vertical="center"/>
    </xf>
    <xf numFmtId="3" fontId="9" fillId="12" borderId="0" xfId="0" applyNumberFormat="1" applyFont="1" applyFill="1" applyBorder="1" applyAlignment="1">
      <alignment horizontal="center"/>
    </xf>
    <xf numFmtId="3" fontId="8" fillId="12" borderId="0" xfId="0" applyNumberFormat="1" applyFont="1" applyFill="1" applyBorder="1" applyAlignment="1">
      <alignment horizontal="center"/>
    </xf>
    <xf numFmtId="165" fontId="7" fillId="12" borderId="0" xfId="3" applyNumberFormat="1" applyFont="1" applyFill="1" applyBorder="1" applyAlignment="1">
      <alignment horizontal="center"/>
    </xf>
    <xf numFmtId="1" fontId="8" fillId="12" borderId="0" xfId="3" applyNumberFormat="1" applyFont="1" applyFill="1" applyBorder="1" applyAlignment="1">
      <alignment horizontal="center"/>
    </xf>
    <xf numFmtId="0" fontId="0" fillId="12" borderId="0" xfId="0" applyFill="1"/>
    <xf numFmtId="3" fontId="0" fillId="12" borderId="0" xfId="0" applyNumberFormat="1" applyFill="1"/>
    <xf numFmtId="3" fontId="14" fillId="12" borderId="0" xfId="2" applyNumberFormat="1" applyFont="1" applyFill="1" applyBorder="1"/>
    <xf numFmtId="3" fontId="14" fillId="12" borderId="7" xfId="2" applyNumberFormat="1" applyFont="1" applyFill="1" applyBorder="1"/>
    <xf numFmtId="0" fontId="0" fillId="12" borderId="0" xfId="0" applyFill="1" applyAlignment="1">
      <alignment horizontal="center"/>
    </xf>
    <xf numFmtId="0" fontId="9" fillId="12" borderId="0" xfId="0" applyFont="1" applyFill="1" applyBorder="1" applyAlignment="1">
      <alignment horizontal="center"/>
    </xf>
    <xf numFmtId="0" fontId="5" fillId="12" borderId="0" xfId="0" applyFont="1" applyFill="1" applyBorder="1" applyAlignment="1">
      <alignment horizontal="center"/>
    </xf>
    <xf numFmtId="0" fontId="12" fillId="12" borderId="0" xfId="0" applyFont="1" applyFill="1" applyBorder="1" applyAlignment="1">
      <alignment horizontal="center"/>
    </xf>
    <xf numFmtId="0" fontId="12" fillId="12" borderId="0" xfId="2" applyFont="1" applyFill="1" applyAlignment="1">
      <alignment horizontal="center"/>
    </xf>
    <xf numFmtId="1" fontId="0" fillId="12" borderId="0" xfId="0" applyNumberFormat="1" applyFill="1"/>
    <xf numFmtId="0" fontId="13" fillId="12" borderId="0" xfId="0" quotePrefix="1" applyNumberFormat="1" applyFont="1" applyFill="1" applyBorder="1"/>
    <xf numFmtId="0" fontId="0" fillId="12" borderId="0" xfId="0" applyFill="1" applyBorder="1"/>
    <xf numFmtId="0" fontId="0" fillId="12" borderId="0" xfId="0" quotePrefix="1" applyNumberFormat="1" applyFill="1" applyBorder="1"/>
    <xf numFmtId="0" fontId="0" fillId="12" borderId="0" xfId="0" quotePrefix="1" applyNumberFormat="1" applyFill="1"/>
    <xf numFmtId="3" fontId="14" fillId="12" borderId="3" xfId="2" applyNumberFormat="1" applyFont="1" applyFill="1" applyBorder="1" applyAlignment="1">
      <alignment horizontal="right"/>
    </xf>
    <xf numFmtId="0" fontId="1" fillId="12" borderId="0" xfId="0" applyFont="1" applyFill="1" applyBorder="1" applyAlignment="1">
      <alignment horizontal="center"/>
    </xf>
    <xf numFmtId="3" fontId="14" fillId="12" borderId="0" xfId="2" applyNumberFormat="1" applyFont="1" applyFill="1" applyBorder="1" applyAlignment="1">
      <alignment horizontal="left"/>
    </xf>
    <xf numFmtId="3" fontId="14" fillId="12" borderId="7" xfId="2" applyNumberFormat="1" applyFont="1" applyFill="1" applyBorder="1" applyAlignment="1">
      <alignment horizontal="left"/>
    </xf>
    <xf numFmtId="1" fontId="14" fillId="12" borderId="9" xfId="2" applyNumberFormat="1" applyFont="1" applyFill="1" applyBorder="1" applyAlignment="1">
      <alignment horizontal="center"/>
    </xf>
    <xf numFmtId="165" fontId="0" fillId="12" borderId="0" xfId="3" applyNumberFormat="1" applyFont="1" applyFill="1"/>
    <xf numFmtId="1" fontId="14" fillId="12" borderId="5" xfId="2" applyNumberFormat="1" applyFont="1" applyFill="1" applyBorder="1" applyAlignment="1">
      <alignment horizontal="center"/>
    </xf>
    <xf numFmtId="3" fontId="14" fillId="12" borderId="0" xfId="2" applyNumberFormat="1" applyFont="1" applyFill="1" applyBorder="1" applyAlignment="1">
      <alignment horizontal="right"/>
    </xf>
    <xf numFmtId="1" fontId="14" fillId="12" borderId="0" xfId="4" applyNumberFormat="1" applyFont="1" applyFill="1" applyBorder="1"/>
    <xf numFmtId="1" fontId="14" fillId="12" borderId="6" xfId="2" applyNumberFormat="1" applyFont="1" applyFill="1" applyBorder="1" applyAlignment="1">
      <alignment horizontal="center"/>
    </xf>
    <xf numFmtId="3" fontId="14" fillId="12" borderId="3" xfId="2" applyNumberFormat="1" applyFont="1" applyFill="1" applyBorder="1" applyAlignment="1">
      <alignment horizontal="left"/>
    </xf>
    <xf numFmtId="1" fontId="14" fillId="12" borderId="8" xfId="2" applyNumberFormat="1" applyFont="1" applyFill="1" applyBorder="1" applyAlignment="1">
      <alignment horizontal="center"/>
    </xf>
    <xf numFmtId="165" fontId="5" fillId="12" borderId="0" xfId="3" applyNumberFormat="1" applyFont="1" applyFill="1"/>
    <xf numFmtId="3" fontId="14" fillId="12" borderId="7" xfId="2" applyNumberFormat="1" applyFont="1" applyFill="1" applyBorder="1" applyAlignment="1">
      <alignment horizontal="right"/>
    </xf>
    <xf numFmtId="3" fontId="8" fillId="13" borderId="0" xfId="0" applyNumberFormat="1" applyFont="1" applyFill="1" applyBorder="1" applyAlignment="1">
      <alignment horizontal="center"/>
    </xf>
    <xf numFmtId="165" fontId="7" fillId="13" borderId="0" xfId="3" applyNumberFormat="1" applyFont="1" applyFill="1" applyBorder="1" applyAlignment="1">
      <alignment horizontal="center"/>
    </xf>
    <xf numFmtId="0" fontId="60" fillId="10" borderId="61" xfId="0" applyFont="1" applyFill="1" applyBorder="1" applyAlignment="1">
      <alignment horizontal="center" vertical="center" wrapText="1"/>
    </xf>
    <xf numFmtId="0" fontId="61" fillId="10" borderId="62" xfId="0" applyFont="1" applyFill="1" applyBorder="1" applyAlignment="1">
      <alignment horizontal="center" vertical="center" wrapText="1"/>
    </xf>
    <xf numFmtId="0" fontId="61" fillId="10" borderId="0" xfId="0" applyFont="1" applyFill="1" applyBorder="1" applyAlignment="1">
      <alignment horizontal="right" vertical="center" wrapText="1"/>
    </xf>
    <xf numFmtId="0" fontId="62" fillId="10" borderId="62" xfId="0" applyFont="1" applyFill="1" applyBorder="1" applyAlignment="1">
      <alignment horizontal="center" vertical="center" wrapText="1"/>
    </xf>
    <xf numFmtId="0" fontId="62" fillId="10" borderId="0" xfId="0" applyFont="1" applyFill="1" applyBorder="1" applyAlignment="1">
      <alignment horizontal="right" vertical="center" wrapText="1"/>
    </xf>
    <xf numFmtId="0" fontId="62" fillId="10" borderId="0" xfId="0" applyFont="1" applyFill="1" applyBorder="1" applyAlignment="1">
      <alignment horizontal="right" vertical="center"/>
    </xf>
    <xf numFmtId="0" fontId="62" fillId="10" borderId="65" xfId="0" applyFont="1" applyFill="1" applyBorder="1" applyAlignment="1">
      <alignment horizontal="center" vertical="center" wrapText="1"/>
    </xf>
    <xf numFmtId="1" fontId="15" fillId="14" borderId="2" xfId="2" applyNumberFormat="1" applyFont="1" applyFill="1" applyBorder="1" applyAlignment="1">
      <alignment horizontal="center" vertical="center"/>
    </xf>
    <xf numFmtId="0" fontId="15" fillId="14" borderId="2" xfId="2" applyFont="1" applyFill="1" applyBorder="1" applyAlignment="1">
      <alignment horizontal="center" vertical="center"/>
    </xf>
    <xf numFmtId="0" fontId="0" fillId="14" borderId="0" xfId="0" applyFill="1" applyAlignment="1">
      <alignment horizontal="center" vertical="center" wrapText="1"/>
    </xf>
    <xf numFmtId="0" fontId="8" fillId="14" borderId="0" xfId="0" applyFont="1" applyFill="1" applyAlignment="1">
      <alignment horizontal="center" vertical="center" wrapText="1"/>
    </xf>
    <xf numFmtId="3" fontId="11" fillId="14" borderId="0" xfId="2" applyNumberFormat="1" applyFont="1" applyFill="1" applyBorder="1" applyAlignment="1">
      <alignment horizontal="center"/>
    </xf>
    <xf numFmtId="3" fontId="6" fillId="14" borderId="1" xfId="2" applyNumberFormat="1" applyFont="1" applyFill="1" applyBorder="1" applyAlignment="1">
      <alignment horizontal="center"/>
    </xf>
    <xf numFmtId="3" fontId="6" fillId="14" borderId="0" xfId="2" applyNumberFormat="1" applyFont="1" applyFill="1" applyBorder="1" applyAlignment="1">
      <alignment horizontal="center"/>
    </xf>
    <xf numFmtId="3" fontId="8" fillId="14" borderId="0" xfId="0" applyNumberFormat="1" applyFont="1" applyFill="1" applyBorder="1" applyAlignment="1">
      <alignment horizontal="center"/>
    </xf>
    <xf numFmtId="0" fontId="0" fillId="14" borderId="0" xfId="0" applyFill="1"/>
    <xf numFmtId="1" fontId="0" fillId="14" borderId="0" xfId="0" applyNumberFormat="1" applyFill="1"/>
    <xf numFmtId="3" fontId="14" fillId="14" borderId="0" xfId="2" applyNumberFormat="1" applyFont="1" applyFill="1" applyBorder="1" applyAlignment="1">
      <alignment horizontal="left"/>
    </xf>
    <xf numFmtId="3" fontId="14" fillId="14" borderId="7" xfId="2" applyNumberFormat="1" applyFont="1" applyFill="1" applyBorder="1" applyAlignment="1">
      <alignment horizontal="left"/>
    </xf>
    <xf numFmtId="0" fontId="1" fillId="14" borderId="0" xfId="0" applyFont="1" applyFill="1" applyAlignment="1">
      <alignment horizontal="center" vertical="center" wrapText="1"/>
    </xf>
    <xf numFmtId="3" fontId="10" fillId="14" borderId="0" xfId="0" applyNumberFormat="1" applyFont="1" applyFill="1" applyBorder="1" applyAlignment="1">
      <alignment horizontal="center" vertical="center"/>
    </xf>
    <xf numFmtId="3" fontId="0" fillId="14" borderId="0" xfId="0" applyNumberFormat="1" applyFill="1"/>
    <xf numFmtId="3" fontId="6" fillId="14" borderId="1" xfId="3" applyNumberFormat="1" applyFont="1" applyFill="1" applyBorder="1" applyAlignment="1">
      <alignment horizontal="center"/>
    </xf>
    <xf numFmtId="3" fontId="6" fillId="14" borderId="0" xfId="3" applyNumberFormat="1" applyFont="1" applyFill="1" applyBorder="1" applyAlignment="1">
      <alignment horizontal="center"/>
    </xf>
    <xf numFmtId="165" fontId="6" fillId="14" borderId="2" xfId="3" applyNumberFormat="1" applyFont="1" applyFill="1" applyBorder="1" applyAlignment="1">
      <alignment horizontal="center" vertical="center"/>
    </xf>
    <xf numFmtId="165" fontId="6" fillId="14" borderId="0" xfId="3" applyNumberFormat="1" applyFont="1" applyFill="1" applyBorder="1" applyAlignment="1">
      <alignment horizontal="center" vertical="center"/>
    </xf>
    <xf numFmtId="165" fontId="8" fillId="14" borderId="0" xfId="3" applyNumberFormat="1" applyFont="1" applyFill="1" applyBorder="1" applyAlignment="1">
      <alignment horizontal="center"/>
    </xf>
    <xf numFmtId="3" fontId="14" fillId="14" borderId="0" xfId="2" applyNumberFormat="1" applyFont="1" applyFill="1" applyBorder="1"/>
    <xf numFmtId="3" fontId="14" fillId="14" borderId="7" xfId="2" applyNumberFormat="1" applyFont="1" applyFill="1" applyBorder="1"/>
    <xf numFmtId="165" fontId="0" fillId="14" borderId="0" xfId="3" applyNumberFormat="1" applyFont="1" applyFill="1"/>
    <xf numFmtId="165" fontId="7" fillId="14" borderId="0" xfId="3" applyNumberFormat="1" applyFont="1" applyFill="1" applyBorder="1" applyAlignment="1">
      <alignment horizontal="center"/>
    </xf>
    <xf numFmtId="165" fontId="6" fillId="14" borderId="1" xfId="3" applyNumberFormat="1" applyFont="1" applyFill="1" applyBorder="1" applyAlignment="1">
      <alignment horizontal="center"/>
    </xf>
    <xf numFmtId="3" fontId="8" fillId="14" borderId="0" xfId="0" applyNumberFormat="1" applyFont="1" applyFill="1" applyAlignment="1">
      <alignment horizontal="center"/>
    </xf>
    <xf numFmtId="3" fontId="9" fillId="14" borderId="4" xfId="0" applyNumberFormat="1" applyFont="1" applyFill="1" applyBorder="1" applyAlignment="1">
      <alignment horizontal="center"/>
    </xf>
    <xf numFmtId="3" fontId="9" fillId="14" borderId="1" xfId="0" applyNumberFormat="1" applyFont="1" applyFill="1" applyBorder="1" applyAlignment="1">
      <alignment horizontal="center"/>
    </xf>
    <xf numFmtId="3" fontId="11" fillId="14" borderId="0" xfId="0" applyNumberFormat="1" applyFont="1" applyFill="1" applyBorder="1" applyAlignment="1">
      <alignment horizontal="center"/>
    </xf>
    <xf numFmtId="3" fontId="9" fillId="14" borderId="2" xfId="0" applyNumberFormat="1" applyFont="1" applyFill="1" applyBorder="1" applyAlignment="1">
      <alignment horizontal="center"/>
    </xf>
    <xf numFmtId="165" fontId="6" fillId="9" borderId="1" xfId="3" applyNumberFormat="1" applyFont="1" applyFill="1" applyBorder="1" applyAlignment="1">
      <alignment horizontal="center"/>
    </xf>
    <xf numFmtId="3" fontId="10" fillId="9" borderId="0" xfId="0" applyNumberFormat="1" applyFont="1" applyFill="1" applyBorder="1" applyAlignment="1">
      <alignment horizontal="center" vertical="center"/>
    </xf>
    <xf numFmtId="165" fontId="10" fillId="9" borderId="0" xfId="3" applyNumberFormat="1" applyFont="1" applyFill="1" applyBorder="1" applyAlignment="1">
      <alignment horizontal="center" vertical="center"/>
    </xf>
    <xf numFmtId="1" fontId="15" fillId="9" borderId="2" xfId="2" applyNumberFormat="1" applyFont="1" applyFill="1" applyBorder="1" applyAlignment="1">
      <alignment horizontal="center" vertical="center"/>
    </xf>
    <xf numFmtId="3" fontId="10" fillId="9" borderId="2" xfId="0" applyNumberFormat="1" applyFont="1" applyFill="1" applyBorder="1" applyAlignment="1">
      <alignment horizontal="center"/>
    </xf>
    <xf numFmtId="165" fontId="6" fillId="9" borderId="0" xfId="3" applyNumberFormat="1" applyFont="1" applyFill="1" applyBorder="1" applyAlignment="1">
      <alignment horizontal="center"/>
    </xf>
    <xf numFmtId="3" fontId="10" fillId="9" borderId="0" xfId="0" applyNumberFormat="1" applyFont="1" applyFill="1" applyBorder="1" applyAlignment="1">
      <alignment horizontal="center"/>
    </xf>
    <xf numFmtId="165" fontId="7" fillId="9" borderId="0" xfId="3" applyNumberFormat="1" applyFont="1" applyFill="1" applyBorder="1" applyAlignment="1">
      <alignment horizontal="center"/>
    </xf>
    <xf numFmtId="3" fontId="8" fillId="9" borderId="0" xfId="0" applyNumberFormat="1" applyFont="1" applyFill="1" applyBorder="1" applyAlignment="1">
      <alignment horizontal="center"/>
    </xf>
    <xf numFmtId="165" fontId="9" fillId="14" borderId="0" xfId="3" applyNumberFormat="1" applyFont="1" applyFill="1" applyBorder="1" applyAlignment="1">
      <alignment horizontal="center" vertical="center"/>
    </xf>
    <xf numFmtId="165" fontId="6" fillId="14" borderId="0" xfId="3" applyNumberFormat="1" applyFont="1" applyFill="1" applyBorder="1" applyAlignment="1">
      <alignment horizontal="center"/>
    </xf>
    <xf numFmtId="1" fontId="15" fillId="8" borderId="2" xfId="2" applyNumberFormat="1" applyFont="1" applyFill="1" applyBorder="1" applyAlignment="1">
      <alignment horizontal="center" vertical="center"/>
    </xf>
    <xf numFmtId="3" fontId="9" fillId="14" borderId="0" xfId="0" applyNumberFormat="1" applyFont="1" applyFill="1" applyBorder="1" applyAlignment="1">
      <alignment horizontal="center"/>
    </xf>
    <xf numFmtId="1" fontId="10" fillId="4" borderId="0" xfId="0" applyNumberFormat="1" applyFont="1" applyFill="1" applyBorder="1" applyAlignment="1">
      <alignment horizontal="center" vertical="center"/>
    </xf>
    <xf numFmtId="1" fontId="15" fillId="4" borderId="2" xfId="2" applyNumberFormat="1" applyFont="1" applyFill="1" applyBorder="1" applyAlignment="1">
      <alignment horizontal="center" vertical="center"/>
    </xf>
    <xf numFmtId="166" fontId="10" fillId="4" borderId="0" xfId="1" applyNumberFormat="1" applyFont="1" applyFill="1" applyBorder="1" applyAlignment="1">
      <alignment horizontal="center" vertical="center"/>
    </xf>
    <xf numFmtId="3" fontId="9" fillId="4" borderId="1" xfId="0" applyNumberFormat="1" applyFont="1" applyFill="1" applyBorder="1" applyAlignment="1">
      <alignment horizontal="center"/>
    </xf>
    <xf numFmtId="3" fontId="9" fillId="4" borderId="2" xfId="0" applyNumberFormat="1" applyFont="1" applyFill="1" applyBorder="1" applyAlignment="1">
      <alignment horizontal="center"/>
    </xf>
    <xf numFmtId="0" fontId="53" fillId="0" borderId="0" xfId="0" applyFont="1" applyFill="1" applyAlignment="1">
      <alignment horizontal="right" vertical="center"/>
    </xf>
    <xf numFmtId="3" fontId="56" fillId="0" borderId="0" xfId="0" applyNumberFormat="1" applyFont="1" applyBorder="1" applyAlignment="1">
      <alignment horizontal="center" vertical="center" wrapText="1"/>
    </xf>
    <xf numFmtId="0" fontId="54" fillId="0" borderId="0" xfId="0" applyFont="1" applyFill="1" applyAlignment="1">
      <alignment horizontal="right" vertical="center"/>
    </xf>
    <xf numFmtId="3" fontId="55" fillId="0" borderId="0" xfId="0" applyNumberFormat="1" applyFont="1" applyBorder="1" applyAlignment="1">
      <alignment horizontal="center" vertical="center" wrapText="1"/>
    </xf>
    <xf numFmtId="0" fontId="28" fillId="0" borderId="11" xfId="0" applyFont="1" applyBorder="1" applyAlignment="1">
      <alignment horizontal="right" vertical="center" readingOrder="1"/>
    </xf>
    <xf numFmtId="0" fontId="28" fillId="0" borderId="25" xfId="0" applyFont="1" applyBorder="1" applyAlignment="1">
      <alignment horizontal="right" vertical="center" readingOrder="1"/>
    </xf>
    <xf numFmtId="0" fontId="24" fillId="7" borderId="17" xfId="0" applyFont="1" applyFill="1" applyBorder="1" applyAlignment="1">
      <alignment horizontal="center" vertical="center"/>
    </xf>
    <xf numFmtId="0" fontId="24" fillId="6" borderId="10" xfId="0" applyFont="1" applyFill="1" applyBorder="1" applyAlignment="1">
      <alignment horizontal="right" vertical="center" indent="1"/>
    </xf>
    <xf numFmtId="0" fontId="58" fillId="8" borderId="0" xfId="0" applyFont="1" applyFill="1" applyBorder="1" applyAlignment="1" applyProtection="1">
      <alignment horizontal="center"/>
      <protection locked="0"/>
    </xf>
    <xf numFmtId="0" fontId="24" fillId="5" borderId="17" xfId="0" applyFont="1" applyFill="1" applyBorder="1" applyAlignment="1">
      <alignment horizontal="center" vertical="center"/>
    </xf>
    <xf numFmtId="0" fontId="28" fillId="0" borderId="0" xfId="0" applyFont="1" applyAlignment="1">
      <alignment horizontal="right" vertical="center" readingOrder="1"/>
    </xf>
    <xf numFmtId="0" fontId="28" fillId="0" borderId="26" xfId="0" applyFont="1" applyBorder="1" applyAlignment="1">
      <alignment horizontal="right" vertical="center" readingOrder="1"/>
    </xf>
    <xf numFmtId="0" fontId="24" fillId="6" borderId="10" xfId="0" applyFont="1" applyFill="1" applyBorder="1" applyAlignment="1">
      <alignment horizontal="left" vertical="center" indent="1"/>
    </xf>
    <xf numFmtId="0" fontId="60" fillId="10" borderId="60" xfId="0" applyFont="1" applyFill="1" applyBorder="1" applyAlignment="1">
      <alignment horizontal="center" vertical="center" textRotation="90" wrapText="1"/>
    </xf>
    <xf numFmtId="0" fontId="60" fillId="10" borderId="62" xfId="0" applyFont="1" applyFill="1" applyBorder="1" applyAlignment="1">
      <alignment horizontal="center" vertical="center" textRotation="90" wrapText="1"/>
    </xf>
    <xf numFmtId="0" fontId="60" fillId="10" borderId="63" xfId="0" applyFont="1" applyFill="1" applyBorder="1" applyAlignment="1">
      <alignment horizontal="center" vertical="center" wrapText="1"/>
    </xf>
    <xf numFmtId="0" fontId="60" fillId="10" borderId="64" xfId="0" applyFont="1" applyFill="1" applyBorder="1" applyAlignment="1">
      <alignment horizontal="center" vertical="center" wrapText="1"/>
    </xf>
  </cellXfs>
  <cellStyles count="11">
    <cellStyle name="Milliers" xfId="1" builtinId="3"/>
    <cellStyle name="Milliers 2" xfId="6"/>
    <cellStyle name="Milliers 3" xfId="9"/>
    <cellStyle name="Normal" xfId="0" builtinId="0"/>
    <cellStyle name="Normal 2" xfId="2"/>
    <cellStyle name="Normal 3" xfId="8"/>
    <cellStyle name="Normal 4" xfId="5"/>
    <cellStyle name="Pourcentage" xfId="3" builtinId="5"/>
    <cellStyle name="Pourcentage 2" xfId="4"/>
    <cellStyle name="Pourcentage 3" xfId="10"/>
    <cellStyle name="Pourcentage 4" xfId="7"/>
  </cellStyles>
  <dxfs count="5">
    <dxf>
      <font>
        <color theme="0"/>
      </font>
      <fill>
        <patternFill patternType="solid"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right/>
        <top/>
        <bottom/>
        <vertical/>
        <horizontal/>
      </border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4"/>
      <tableStyleElement type="headerRow" dxfId="3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977C9E"/>
      <rgbColor rgb="00CC99FF"/>
      <rgbColor rgb="003D2647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8423B"/>
      <color rgb="FFA0A0A0"/>
      <color rgb="FF441051"/>
      <color rgb="FFF7A600"/>
      <color rgb="FFFF4B4B"/>
      <color rgb="FF646363"/>
      <color rgb="FFFAFAFA"/>
      <color rgb="FF663D72"/>
      <color rgb="FFE7413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u="none">
                <a:solidFill>
                  <a:srgbClr val="441051"/>
                </a:solidFill>
                <a:latin typeface="+mn-lt"/>
              </a:defRPr>
            </a:pPr>
            <a:r>
              <a:rPr lang="fr-FR" sz="1400" b="1" u="none">
                <a:solidFill>
                  <a:srgbClr val="441051"/>
                </a:solidFill>
                <a:latin typeface="+mn-lt"/>
              </a:rPr>
              <a:t>Zoom sur les</a:t>
            </a:r>
            <a:r>
              <a:rPr lang="fr-FR" sz="1400" b="1" u="none" baseline="0">
                <a:solidFill>
                  <a:srgbClr val="441051"/>
                </a:solidFill>
                <a:latin typeface="+mn-lt"/>
              </a:rPr>
              <a:t> projets de recrutement du secteur des services</a:t>
            </a:r>
            <a:endParaRPr lang="fr-FR" sz="1400" b="1" u="none">
              <a:solidFill>
                <a:srgbClr val="441051"/>
              </a:solidFill>
              <a:latin typeface="+mn-lt"/>
            </a:endParaRPr>
          </a:p>
        </c:rich>
      </c:tx>
      <c:layout>
        <c:manualLayout>
          <c:xMode val="edge"/>
          <c:yMode val="edge"/>
          <c:x val="0.1258589450512234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1.3530484261986336E-2"/>
          <c:y val="0.2047591883831858"/>
          <c:w val="0.98646944977011075"/>
          <c:h val="0.309700234839066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7A600"/>
            </a:solidFill>
          </c:spPr>
          <c:invertIfNegative val="0"/>
          <c:dLbls>
            <c:spPr>
              <a:noFill/>
            </c:spPr>
            <c:txPr>
              <a:bodyPr/>
              <a:lstStyle/>
              <a:p>
                <a:pPr>
                  <a:defRPr sz="900" b="1">
                    <a:solidFill>
                      <a:srgbClr val="646363"/>
                    </a:solidFill>
                    <a:latin typeface="+mn-lt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Outil!$M$108:$M$116</c:f>
              <c:strCache>
                <c:ptCount val="9"/>
                <c:pt idx="0">
                  <c:v>Activités financières et d'assurance</c:v>
                </c:pt>
                <c:pt idx="1">
                  <c:v>Activités immobilières</c:v>
                </c:pt>
                <c:pt idx="2">
                  <c:v>Administration publique, enseignement</c:v>
                </c:pt>
                <c:pt idx="3">
                  <c:v>Autres activités de services</c:v>
                </c:pt>
                <c:pt idx="4">
                  <c:v>Hébergement et restauration</c:v>
                </c:pt>
                <c:pt idx="5">
                  <c:v>Information et communication</c:v>
                </c:pt>
                <c:pt idx="6">
                  <c:v>Santé humaine et action sociale</c:v>
                </c:pt>
                <c:pt idx="7">
                  <c:v>Services scien., tech., adm. et soutien</c:v>
                </c:pt>
                <c:pt idx="8">
                  <c:v>Transports et entreposage</c:v>
                </c:pt>
              </c:strCache>
            </c:strRef>
          </c:cat>
          <c:val>
            <c:numRef>
              <c:f>Outil!$N$108:$N$116</c:f>
              <c:numCache>
                <c:formatCode>#,##0</c:formatCode>
                <c:ptCount val="9"/>
                <c:pt idx="0">
                  <c:v>12558.454587967988</c:v>
                </c:pt>
                <c:pt idx="1">
                  <c:v>8233.1778673246245</c:v>
                </c:pt>
                <c:pt idx="2">
                  <c:v>27480.052960555582</c:v>
                </c:pt>
                <c:pt idx="3">
                  <c:v>42560.478808324486</c:v>
                </c:pt>
                <c:pt idx="4">
                  <c:v>53901.935849864305</c:v>
                </c:pt>
                <c:pt idx="5">
                  <c:v>48068.676095551375</c:v>
                </c:pt>
                <c:pt idx="6">
                  <c:v>48220.63551554556</c:v>
                </c:pt>
                <c:pt idx="7">
                  <c:v>105525.90690288157</c:v>
                </c:pt>
                <c:pt idx="8">
                  <c:v>27985.175588008889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44424720"/>
        <c:axId val="-844428528"/>
      </c:barChart>
      <c:catAx>
        <c:axId val="-84442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rgbClr val="646363"/>
                </a:solidFill>
                <a:latin typeface="+mn-lt"/>
              </a:defRPr>
            </a:pPr>
            <a:endParaRPr lang="fr-FR"/>
          </a:p>
        </c:txPr>
        <c:crossAx val="-844428528"/>
        <c:crosses val="autoZero"/>
        <c:auto val="1"/>
        <c:lblAlgn val="ctr"/>
        <c:lblOffset val="100"/>
        <c:noMultiLvlLbl val="0"/>
      </c:catAx>
      <c:valAx>
        <c:axId val="-8444285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-8444247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fr-FR" sz="1400" b="1" i="0" u="none" strike="noStrike" kern="1200" baseline="0">
                <a:solidFill>
                  <a:srgbClr val="441051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kern="1200" baseline="0">
                <a:solidFill>
                  <a:srgbClr val="441051"/>
                </a:solidFill>
                <a:latin typeface="+mn-lt"/>
                <a:ea typeface="+mn-ea"/>
                <a:cs typeface="+mn-cs"/>
              </a:rPr>
              <a:t>Nombre de projets de recrutement par taille de l'établissement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2.609726677365861E-2"/>
          <c:y val="0.21080247731810126"/>
          <c:w val="0.96487826592811798"/>
          <c:h val="0.558155185176877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8423B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fr-FR" sz="900" b="1" i="0" u="none" strike="noStrike" kern="1200" baseline="0">
                    <a:solidFill>
                      <a:srgbClr val="646363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Outil!$M$122:$M$129</c:f>
              <c:strCache>
                <c:ptCount val="8"/>
                <c:pt idx="0">
                  <c:v>0 salarié</c:v>
                </c:pt>
                <c:pt idx="1">
                  <c:v>1 à 4 salariés</c:v>
                </c:pt>
                <c:pt idx="2">
                  <c:v>5 à 9 salariés</c:v>
                </c:pt>
                <c:pt idx="3">
                  <c:v>10 à 19 salariés</c:v>
                </c:pt>
                <c:pt idx="4">
                  <c:v>20 à 49 salariés</c:v>
                </c:pt>
                <c:pt idx="5">
                  <c:v>50 à 99 salariés</c:v>
                </c:pt>
                <c:pt idx="6">
                  <c:v>100 à 199 salariés</c:v>
                </c:pt>
                <c:pt idx="7">
                  <c:v>200 salariés et plus</c:v>
                </c:pt>
              </c:strCache>
            </c:strRef>
          </c:cat>
          <c:val>
            <c:numRef>
              <c:f>Outil!$N$122:$N$129</c:f>
              <c:numCache>
                <c:formatCode>0</c:formatCode>
                <c:ptCount val="8"/>
                <c:pt idx="0">
                  <c:v>143408.24029583787</c:v>
                </c:pt>
                <c:pt idx="1">
                  <c:v>72473.603150468407</c:v>
                </c:pt>
                <c:pt idx="2">
                  <c:v>44530.371121157368</c:v>
                </c:pt>
                <c:pt idx="3">
                  <c:v>45918.900692312483</c:v>
                </c:pt>
                <c:pt idx="4">
                  <c:v>57815.918217431703</c:v>
                </c:pt>
                <c:pt idx="5">
                  <c:v>41163.573688755627</c:v>
                </c:pt>
                <c:pt idx="6">
                  <c:v>35656.493041253823</c:v>
                </c:pt>
                <c:pt idx="7">
                  <c:v>83503.5696407574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44427984"/>
        <c:axId val="-844422544"/>
      </c:barChart>
      <c:valAx>
        <c:axId val="-844422544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low"/>
        <c:crossAx val="-844427984"/>
        <c:crosses val="max"/>
        <c:crossBetween val="between"/>
      </c:valAx>
      <c:catAx>
        <c:axId val="-844427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 algn="ctr">
              <a:defRPr lang="fr-FR" sz="1000" b="0" i="0" u="none" strike="noStrike" kern="1200" baseline="0">
                <a:solidFill>
                  <a:srgbClr val="646363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844422544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Drop" dropStyle="combo" dx="16" fmlaLink="$L$2" fmlaRange="'Liste bassin'!$B$1:$B$38" noThreeD="1" sel="1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hyperlink" Target="http://statistiques.pole-emploi.org/bmo/static/bmoenquete2016" TargetMode="External"/><Relationship Id="rId12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chart" Target="../charts/chart1.xml"/><Relationship Id="rId11" Type="http://schemas.openxmlformats.org/officeDocument/2006/relationships/image" Target="file:////Volumes/2021-2022/TRAVAIL%20LOLO/Pole%20Emploi/06_Gabarit%20Indesign%20a&#768;%20Facture%203500&#8364;%20+%201%20jour%20pour%20la%20mini%20charte/03_Gabarit%20Powerpoint/01_Gabarit_EclairageSynthese/Imports/ImageCouv-01.png" TargetMode="External"/><Relationship Id="rId5" Type="http://schemas.openxmlformats.org/officeDocument/2006/relationships/hyperlink" Target="https://statistiques.pole-emploi.org/bmo" TargetMode="External"/><Relationship Id="rId10" Type="http://schemas.openxmlformats.org/officeDocument/2006/relationships/image" Target="../media/image6.png"/><Relationship Id="rId4" Type="http://schemas.openxmlformats.org/officeDocument/2006/relationships/image" Target="../media/image4.png"/><Relationship Id="rId9" Type="http://schemas.openxmlformats.org/officeDocument/2006/relationships/chart" Target="../charts/chart2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2.png"/><Relationship Id="rId18" Type="http://schemas.openxmlformats.org/officeDocument/2006/relationships/image" Target="../media/image27.png"/><Relationship Id="rId26" Type="http://schemas.openxmlformats.org/officeDocument/2006/relationships/image" Target="../media/image35.png"/><Relationship Id="rId3" Type="http://schemas.openxmlformats.org/officeDocument/2006/relationships/image" Target="../media/image12.png"/><Relationship Id="rId21" Type="http://schemas.openxmlformats.org/officeDocument/2006/relationships/image" Target="../media/image30.png"/><Relationship Id="rId34" Type="http://schemas.openxmlformats.org/officeDocument/2006/relationships/image" Target="../media/image43.png"/><Relationship Id="rId7" Type="http://schemas.openxmlformats.org/officeDocument/2006/relationships/image" Target="../media/image16.png"/><Relationship Id="rId12" Type="http://schemas.openxmlformats.org/officeDocument/2006/relationships/image" Target="../media/image21.png"/><Relationship Id="rId17" Type="http://schemas.openxmlformats.org/officeDocument/2006/relationships/image" Target="../media/image26.png"/><Relationship Id="rId25" Type="http://schemas.openxmlformats.org/officeDocument/2006/relationships/image" Target="../media/image34.png"/><Relationship Id="rId33" Type="http://schemas.openxmlformats.org/officeDocument/2006/relationships/image" Target="../media/image42.png"/><Relationship Id="rId2" Type="http://schemas.openxmlformats.org/officeDocument/2006/relationships/image" Target="../media/image11.png"/><Relationship Id="rId16" Type="http://schemas.openxmlformats.org/officeDocument/2006/relationships/image" Target="../media/image25.png"/><Relationship Id="rId20" Type="http://schemas.openxmlformats.org/officeDocument/2006/relationships/image" Target="../media/image29.png"/><Relationship Id="rId29" Type="http://schemas.openxmlformats.org/officeDocument/2006/relationships/image" Target="../media/image38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11" Type="http://schemas.openxmlformats.org/officeDocument/2006/relationships/image" Target="../media/image20.png"/><Relationship Id="rId24" Type="http://schemas.openxmlformats.org/officeDocument/2006/relationships/image" Target="../media/image33.png"/><Relationship Id="rId32" Type="http://schemas.openxmlformats.org/officeDocument/2006/relationships/image" Target="../media/image41.png"/><Relationship Id="rId5" Type="http://schemas.openxmlformats.org/officeDocument/2006/relationships/image" Target="../media/image14.png"/><Relationship Id="rId15" Type="http://schemas.openxmlformats.org/officeDocument/2006/relationships/image" Target="../media/image24.png"/><Relationship Id="rId23" Type="http://schemas.openxmlformats.org/officeDocument/2006/relationships/image" Target="../media/image32.png"/><Relationship Id="rId28" Type="http://schemas.openxmlformats.org/officeDocument/2006/relationships/image" Target="../media/image37.png"/><Relationship Id="rId10" Type="http://schemas.openxmlformats.org/officeDocument/2006/relationships/image" Target="../media/image19.png"/><Relationship Id="rId19" Type="http://schemas.openxmlformats.org/officeDocument/2006/relationships/image" Target="../media/image28.png"/><Relationship Id="rId31" Type="http://schemas.openxmlformats.org/officeDocument/2006/relationships/image" Target="../media/image40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Relationship Id="rId14" Type="http://schemas.openxmlformats.org/officeDocument/2006/relationships/image" Target="../media/image23.png"/><Relationship Id="rId22" Type="http://schemas.openxmlformats.org/officeDocument/2006/relationships/image" Target="../media/image31.png"/><Relationship Id="rId27" Type="http://schemas.openxmlformats.org/officeDocument/2006/relationships/image" Target="../media/image36.png"/><Relationship Id="rId30" Type="http://schemas.openxmlformats.org/officeDocument/2006/relationships/image" Target="../media/image39.png"/><Relationship Id="rId8" Type="http://schemas.openxmlformats.org/officeDocument/2006/relationships/image" Target="../media/image17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</xdr:row>
          <xdr:rowOff>12328</xdr:rowOff>
        </xdr:from>
        <xdr:to>
          <xdr:col>3</xdr:col>
          <xdr:colOff>83025</xdr:colOff>
          <xdr:row>34</xdr:row>
          <xdr:rowOff>519526</xdr:rowOff>
        </xdr:to>
        <xdr:pic>
          <xdr:nvPicPr>
            <xdr:cNvPr id="1707161" name="Image 20"/>
            <xdr:cNvPicPr>
              <a:picLocks noChangeAspect="1" noChangeArrowheads="1"/>
              <a:extLst>
                <a:ext uri="{84589F7E-364E-4C9E-8A38-B11213B215E9}">
                  <a14:cameraTool cellRange="IMAGE_SELECTION" spid="_x0000_s1707955"/>
                </a:ext>
              </a:extLst>
            </xdr:cNvPicPr>
          </xdr:nvPicPr>
          <xdr:blipFill>
            <a:blip xmlns:r="http://schemas.openxmlformats.org/officeDocument/2006/relationships" r:embed="rId1"/>
            <a:srcRect l="2985" t="1894" r="3484" b="4102"/>
            <a:stretch>
              <a:fillRect/>
            </a:stretch>
          </xdr:blipFill>
          <xdr:spPr bwMode="auto">
            <a:xfrm>
              <a:off x="0" y="3288928"/>
              <a:ext cx="3702525" cy="300274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9</xdr:col>
      <xdr:colOff>736370</xdr:colOff>
      <xdr:row>18</xdr:row>
      <xdr:rowOff>22412</xdr:rowOff>
    </xdr:to>
    <xdr:pic>
      <xdr:nvPicPr>
        <xdr:cNvPr id="26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042295" cy="2975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67236</xdr:rowOff>
    </xdr:from>
    <xdr:to>
      <xdr:col>9</xdr:col>
      <xdr:colOff>739673</xdr:colOff>
      <xdr:row>84</xdr:row>
      <xdr:rowOff>131671</xdr:rowOff>
    </xdr:to>
    <xdr:pic>
      <xdr:nvPicPr>
        <xdr:cNvPr id="3" name="Image 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5939"/>
        <a:stretch/>
      </xdr:blipFill>
      <xdr:spPr>
        <a:xfrm>
          <a:off x="0" y="14265089"/>
          <a:ext cx="10062967" cy="1319494"/>
        </a:xfrm>
        <a:prstGeom prst="rect">
          <a:avLst/>
        </a:prstGeom>
      </xdr:spPr>
    </xdr:pic>
    <xdr:clientData/>
  </xdr:twoCellAnchor>
  <xdr:oneCellAnchor>
    <xdr:from>
      <xdr:col>8</xdr:col>
      <xdr:colOff>321882</xdr:colOff>
      <xdr:row>0</xdr:row>
      <xdr:rowOff>0</xdr:rowOff>
    </xdr:from>
    <xdr:ext cx="1181221" cy="311496"/>
    <xdr:sp macro="" textlink="">
      <xdr:nvSpPr>
        <xdr:cNvPr id="12" name="ZoneTexte 11"/>
        <xdr:cNvSpPr txBox="1"/>
      </xdr:nvSpPr>
      <xdr:spPr>
        <a:xfrm>
          <a:off x="8541957" y="0"/>
          <a:ext cx="1181221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200" b="1">
              <a:solidFill>
                <a:schemeClr val="tx2"/>
              </a:solidFill>
              <a:latin typeface="+mn-lt"/>
            </a:rPr>
            <a:t>ÎLE-DE-FRANCE</a:t>
          </a:r>
          <a:r>
            <a:rPr lang="fr-FR" sz="1400" b="1">
              <a:solidFill>
                <a:schemeClr val="tx2"/>
              </a:solidFill>
              <a:latin typeface="+mn-lt"/>
            </a:rPr>
            <a:t> </a:t>
          </a:r>
        </a:p>
      </xdr:txBody>
    </xdr:sp>
    <xdr:clientData/>
  </xdr:oneCellAnchor>
  <xdr:twoCellAnchor>
    <xdr:from>
      <xdr:col>1</xdr:col>
      <xdr:colOff>190201</xdr:colOff>
      <xdr:row>4</xdr:row>
      <xdr:rowOff>122961</xdr:rowOff>
    </xdr:from>
    <xdr:to>
      <xdr:col>9</xdr:col>
      <xdr:colOff>102176</xdr:colOff>
      <xdr:row>7</xdr:row>
      <xdr:rowOff>87856</xdr:rowOff>
    </xdr:to>
    <xdr:sp macro="" textlink="">
      <xdr:nvSpPr>
        <xdr:cNvPr id="14" name="Rectangle 13"/>
        <xdr:cNvSpPr/>
      </xdr:nvSpPr>
      <xdr:spPr>
        <a:xfrm>
          <a:off x="1733251" y="808761"/>
          <a:ext cx="7493875" cy="45067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2400" b="1">
              <a:solidFill>
                <a:srgbClr val="E8423B"/>
              </a:solidFill>
              <a:latin typeface="+mn-lt"/>
            </a:rPr>
            <a:t>ENQUÊTE </a:t>
          </a:r>
          <a:r>
            <a:rPr lang="fr-FR" sz="2400" b="1" baseline="0">
              <a:solidFill>
                <a:srgbClr val="E8423B"/>
              </a:solidFill>
              <a:latin typeface="+mn-lt"/>
            </a:rPr>
            <a:t>BESOINS EN MAIN </a:t>
          </a:r>
          <a:r>
            <a:rPr lang="fr-FR" sz="2400" b="1">
              <a:solidFill>
                <a:srgbClr val="E8423B"/>
              </a:solidFill>
              <a:latin typeface="+mn-lt"/>
            </a:rPr>
            <a:t>D'ŒUVRE </a:t>
          </a:r>
          <a:r>
            <a:rPr lang="fr-FR" sz="2400" b="1">
              <a:solidFill>
                <a:schemeClr val="tx2"/>
              </a:solidFill>
              <a:latin typeface="+mn-lt"/>
            </a:rPr>
            <a:t>20</a:t>
          </a:r>
          <a:r>
            <a:rPr lang="fr-FR" sz="2400" b="1">
              <a:solidFill>
                <a:srgbClr val="FF4B4B"/>
              </a:solidFill>
              <a:latin typeface="+mn-lt"/>
            </a:rPr>
            <a:t>23</a:t>
          </a:r>
        </a:p>
      </xdr:txBody>
    </xdr:sp>
    <xdr:clientData/>
  </xdr:twoCellAnchor>
  <xdr:twoCellAnchor>
    <xdr:from>
      <xdr:col>1</xdr:col>
      <xdr:colOff>184992</xdr:colOff>
      <xdr:row>8</xdr:row>
      <xdr:rowOff>114407</xdr:rowOff>
    </xdr:from>
    <xdr:to>
      <xdr:col>4</xdr:col>
      <xdr:colOff>437522</xdr:colOff>
      <xdr:row>11</xdr:row>
      <xdr:rowOff>17543</xdr:rowOff>
    </xdr:to>
    <xdr:sp macro="" textlink="$B$94">
      <xdr:nvSpPr>
        <xdr:cNvPr id="15" name="ZoneTexte 14"/>
        <xdr:cNvSpPr txBox="1"/>
      </xdr:nvSpPr>
      <xdr:spPr>
        <a:xfrm>
          <a:off x="1728042" y="1447907"/>
          <a:ext cx="3433880" cy="3889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B79727A-3CEE-4DC6-ABEF-18473A54C30A}" type="TxLink">
            <a:rPr lang="en-US" sz="2000" b="1" i="0" u="none" strike="noStrike">
              <a:solidFill>
                <a:srgbClr val="441051"/>
              </a:solidFill>
              <a:latin typeface="+mn-lt"/>
              <a:cs typeface="Arial"/>
            </a:rPr>
            <a:pPr/>
            <a:t>RÉSULTATS DE L'ENQUÊTE</a:t>
          </a:fld>
          <a:endParaRPr lang="fr-FR" sz="2800" b="1">
            <a:solidFill>
              <a:srgbClr val="441051"/>
            </a:solidFill>
            <a:latin typeface="+mn-lt"/>
          </a:endParaRPr>
        </a:p>
      </xdr:txBody>
    </xdr:sp>
    <xdr:clientData/>
  </xdr:twoCellAnchor>
  <xdr:twoCellAnchor>
    <xdr:from>
      <xdr:col>0</xdr:col>
      <xdr:colOff>227253</xdr:colOff>
      <xdr:row>79</xdr:row>
      <xdr:rowOff>39599</xdr:rowOff>
    </xdr:from>
    <xdr:to>
      <xdr:col>7</xdr:col>
      <xdr:colOff>463924</xdr:colOff>
      <xdr:row>84</xdr:row>
      <xdr:rowOff>150004</xdr:rowOff>
    </xdr:to>
    <xdr:sp macro="" textlink="">
      <xdr:nvSpPr>
        <xdr:cNvPr id="28" name="ZoneTexte 27"/>
        <xdr:cNvSpPr txBox="1"/>
      </xdr:nvSpPr>
      <xdr:spPr>
        <a:xfrm>
          <a:off x="227253" y="14708099"/>
          <a:ext cx="7767024" cy="8948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fr-FR" sz="900" b="0" i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       </a:t>
          </a:r>
          <a:r>
            <a:rPr lang="fr-FR" sz="1000" b="0" i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L’enquête porte sur l'ensemble des employeurs hors administrations de l’État (Ministères, Police, Justice…) et entreprises publiques (Banque de France…). Cette définition correspond au total à environ 473 800 établissements pour la région Ile-de-France (extraits du répertoire SIRENE). Sur les </a:t>
          </a:r>
          <a:r>
            <a:rPr lang="fr-FR" sz="1000" b="1" i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351 400 </a:t>
          </a:r>
          <a:r>
            <a:rPr lang="fr-FR" sz="1000" b="0" i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établissements </a:t>
          </a:r>
          <a:r>
            <a:rPr lang="fr-FR" sz="1000" b="1" i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interrogés</a:t>
          </a:r>
          <a:r>
            <a:rPr lang="fr-FR" sz="1000" b="0" i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, plus de 69 200 ont</a:t>
          </a:r>
          <a:r>
            <a:rPr lang="fr-FR" sz="1000" b="1" i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répondu. </a:t>
          </a:r>
          <a:r>
            <a:rPr lang="fr-FR" sz="1000" b="0" i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Ces résultats ont été </a:t>
          </a:r>
          <a:r>
            <a:rPr lang="fr-FR" sz="1000" b="1" i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redressés pour être représentatifs</a:t>
          </a:r>
          <a:r>
            <a:rPr lang="fr-FR" sz="1000" b="0" i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de l'ensemble des employeurs de la région.</a:t>
          </a:r>
          <a:endParaRPr lang="fr-FR" sz="1000">
            <a:solidFill>
              <a:schemeClr val="bg1"/>
            </a:solidFill>
            <a:effectLst/>
            <a:latin typeface="+mn-lt"/>
          </a:endParaRPr>
        </a:p>
        <a:p>
          <a:endParaRPr lang="fr-FR" sz="900">
            <a:latin typeface="+mn-lt"/>
          </a:endParaRPr>
        </a:p>
      </xdr:txBody>
    </xdr:sp>
    <xdr:clientData/>
  </xdr:twoCellAnchor>
  <xdr:twoCellAnchor>
    <xdr:from>
      <xdr:col>0</xdr:col>
      <xdr:colOff>94804</xdr:colOff>
      <xdr:row>77</xdr:row>
      <xdr:rowOff>18419</xdr:rowOff>
    </xdr:from>
    <xdr:to>
      <xdr:col>1</xdr:col>
      <xdr:colOff>746628</xdr:colOff>
      <xdr:row>78</xdr:row>
      <xdr:rowOff>149350</xdr:rowOff>
    </xdr:to>
    <xdr:sp macro="" textlink="">
      <xdr:nvSpPr>
        <xdr:cNvPr id="29" name="ZoneTexte 28"/>
        <xdr:cNvSpPr txBox="1"/>
      </xdr:nvSpPr>
      <xdr:spPr>
        <a:xfrm>
          <a:off x="94804" y="14373154"/>
          <a:ext cx="2198236" cy="2878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400" b="1">
              <a:solidFill>
                <a:schemeClr val="bg1"/>
              </a:solidFill>
              <a:latin typeface="Bliss 2 Bold" pitchFamily="50" charset="0"/>
            </a:rPr>
            <a:t>Méthodologie</a:t>
          </a:r>
        </a:p>
      </xdr:txBody>
    </xdr:sp>
    <xdr:clientData/>
  </xdr:twoCellAnchor>
  <xdr:twoCellAnchor editAs="oneCell">
    <xdr:from>
      <xdr:col>0</xdr:col>
      <xdr:colOff>203947</xdr:colOff>
      <xdr:row>78</xdr:row>
      <xdr:rowOff>137184</xdr:rowOff>
    </xdr:from>
    <xdr:to>
      <xdr:col>0</xdr:col>
      <xdr:colOff>499222</xdr:colOff>
      <xdr:row>80</xdr:row>
      <xdr:rowOff>94602</xdr:rowOff>
    </xdr:to>
    <xdr:pic>
      <xdr:nvPicPr>
        <xdr:cNvPr id="1707168" name="Image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47" y="14648802"/>
          <a:ext cx="295275" cy="271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123975</xdr:colOff>
      <xdr:row>83</xdr:row>
      <xdr:rowOff>44228</xdr:rowOff>
    </xdr:from>
    <xdr:to>
      <xdr:col>9</xdr:col>
      <xdr:colOff>744576</xdr:colOff>
      <xdr:row>84</xdr:row>
      <xdr:rowOff>91816</xdr:rowOff>
    </xdr:to>
    <xdr:sp macro="" textlink="">
      <xdr:nvSpPr>
        <xdr:cNvPr id="34" name="ZoneTexte 33">
          <a:hlinkClick xmlns:r="http://schemas.openxmlformats.org/officeDocument/2006/relationships" r:id="rId5"/>
        </xdr:cNvPr>
        <xdr:cNvSpPr txBox="1"/>
      </xdr:nvSpPr>
      <xdr:spPr>
        <a:xfrm>
          <a:off x="6757857" y="15340257"/>
          <a:ext cx="3310013" cy="2044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fr-FR" sz="900" i="0" u="none">
              <a:solidFill>
                <a:schemeClr val="bg1"/>
              </a:solidFill>
              <a:latin typeface="+mn-lt"/>
            </a:rPr>
            <a:t>https://statistiques.pole-emploi.org/bmo</a:t>
          </a:r>
        </a:p>
      </xdr:txBody>
    </xdr:sp>
    <xdr:clientData/>
  </xdr:twoCellAnchor>
  <xdr:twoCellAnchor>
    <xdr:from>
      <xdr:col>3</xdr:col>
      <xdr:colOff>560853</xdr:colOff>
      <xdr:row>60</xdr:row>
      <xdr:rowOff>99732</xdr:rowOff>
    </xdr:from>
    <xdr:to>
      <xdr:col>9</xdr:col>
      <xdr:colOff>53227</xdr:colOff>
      <xdr:row>75</xdr:row>
      <xdr:rowOff>42582</xdr:rowOff>
    </xdr:to>
    <xdr:graphicFrame macro="">
      <xdr:nvGraphicFramePr>
        <xdr:cNvPr id="1707171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552866</xdr:colOff>
      <xdr:row>61</xdr:row>
      <xdr:rowOff>5385</xdr:rowOff>
    </xdr:from>
    <xdr:to>
      <xdr:col>8</xdr:col>
      <xdr:colOff>867603</xdr:colOff>
      <xdr:row>71</xdr:row>
      <xdr:rowOff>30647</xdr:rowOff>
    </xdr:to>
    <xdr:sp macro="" textlink="">
      <xdr:nvSpPr>
        <xdr:cNvPr id="45" name="Légende à une bordure 2 44"/>
        <xdr:cNvSpPr/>
      </xdr:nvSpPr>
      <xdr:spPr>
        <a:xfrm>
          <a:off x="4172366" y="10791626"/>
          <a:ext cx="4913013" cy="2462349"/>
        </a:xfrm>
        <a:prstGeom prst="accentCallout2">
          <a:avLst>
            <a:gd name="adj1" fmla="val 71733"/>
            <a:gd name="adj2" fmla="val -4544"/>
            <a:gd name="adj3" fmla="val 71821"/>
            <a:gd name="adj4" fmla="val -7369"/>
            <a:gd name="adj5" fmla="val 71911"/>
            <a:gd name="adj6" fmla="val -9627"/>
          </a:avLst>
        </a:pr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FR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266700</xdr:colOff>
          <xdr:row>11</xdr:row>
          <xdr:rowOff>22860</xdr:rowOff>
        </xdr:from>
        <xdr:to>
          <xdr:col>3</xdr:col>
          <xdr:colOff>944880</xdr:colOff>
          <xdr:row>12</xdr:row>
          <xdr:rowOff>99060</xdr:rowOff>
        </xdr:to>
        <xdr:sp macro="" textlink="">
          <xdr:nvSpPr>
            <xdr:cNvPr id="1707261" name="Drop Down 2301" hidden="1">
              <a:extLst>
                <a:ext uri="{63B3BB69-23CF-44E3-9099-C40C66FF867C}">
                  <a14:compatExt spid="_x0000_s1707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6</xdr:col>
      <xdr:colOff>810749</xdr:colOff>
      <xdr:row>83</xdr:row>
      <xdr:rowOff>19925</xdr:rowOff>
    </xdr:from>
    <xdr:to>
      <xdr:col>7</xdr:col>
      <xdr:colOff>473925</xdr:colOff>
      <xdr:row>84</xdr:row>
      <xdr:rowOff>120758</xdr:rowOff>
    </xdr:to>
    <xdr:pic>
      <xdr:nvPicPr>
        <xdr:cNvPr id="4" name="Image 3">
          <a:hlinkClick xmlns:r="http://schemas.openxmlformats.org/officeDocument/2006/relationships" r:id="rId7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332"/>
        <a:stretch/>
      </xdr:blipFill>
      <xdr:spPr>
        <a:xfrm>
          <a:off x="7420271" y="15483555"/>
          <a:ext cx="557697" cy="266486"/>
        </a:xfrm>
        <a:prstGeom prst="rect">
          <a:avLst/>
        </a:prstGeom>
      </xdr:spPr>
    </xdr:pic>
    <xdr:clientData/>
  </xdr:twoCellAnchor>
  <xdr:twoCellAnchor editAs="absolute">
    <xdr:from>
      <xdr:col>0</xdr:col>
      <xdr:colOff>59054</xdr:colOff>
      <xdr:row>2</xdr:row>
      <xdr:rowOff>1905</xdr:rowOff>
    </xdr:from>
    <xdr:to>
      <xdr:col>4</xdr:col>
      <xdr:colOff>746760</xdr:colOff>
      <xdr:row>3</xdr:row>
      <xdr:rowOff>45720</xdr:rowOff>
    </xdr:to>
    <xdr:sp macro="" textlink="">
      <xdr:nvSpPr>
        <xdr:cNvPr id="30" name="ZoneTexte 29"/>
        <xdr:cNvSpPr txBox="1"/>
      </xdr:nvSpPr>
      <xdr:spPr>
        <a:xfrm>
          <a:off x="59054" y="348615"/>
          <a:ext cx="5541646" cy="245745"/>
        </a:xfrm>
        <a:prstGeom prst="rect">
          <a:avLst/>
        </a:prstGeom>
        <a:solidFill>
          <a:srgbClr val="663D72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000" tIns="18000" rIns="18000" bIns="18000" rtlCol="0" anchor="t"/>
        <a:lstStyle/>
        <a:p>
          <a:r>
            <a:rPr lang="fr-FR" sz="1200" b="1" cap="all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DIRECTION Etudes, Statistiques, Analyse &amp; Pilotage </a:t>
          </a:r>
        </a:p>
      </xdr:txBody>
    </xdr:sp>
    <xdr:clientData/>
  </xdr:twoCellAnchor>
  <xdr:twoCellAnchor>
    <xdr:from>
      <xdr:col>1</xdr:col>
      <xdr:colOff>975143</xdr:colOff>
      <xdr:row>45</xdr:row>
      <xdr:rowOff>24095</xdr:rowOff>
    </xdr:from>
    <xdr:to>
      <xdr:col>6</xdr:col>
      <xdr:colOff>840443</xdr:colOff>
      <xdr:row>59</xdr:row>
      <xdr:rowOff>123265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539813</xdr:colOff>
      <xdr:row>12</xdr:row>
      <xdr:rowOff>100079</xdr:rowOff>
    </xdr:from>
    <xdr:to>
      <xdr:col>9</xdr:col>
      <xdr:colOff>34004</xdr:colOff>
      <xdr:row>18</xdr:row>
      <xdr:rowOff>61439</xdr:rowOff>
    </xdr:to>
    <xdr:sp macro="" textlink="">
      <xdr:nvSpPr>
        <xdr:cNvPr id="13" name="Rectangle 12"/>
        <xdr:cNvSpPr/>
      </xdr:nvSpPr>
      <xdr:spPr>
        <a:xfrm>
          <a:off x="8070166" y="2027491"/>
          <a:ext cx="1287132" cy="90265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56029</xdr:colOff>
      <xdr:row>35</xdr:row>
      <xdr:rowOff>56031</xdr:rowOff>
    </xdr:from>
    <xdr:to>
      <xdr:col>0</xdr:col>
      <xdr:colOff>1512794</xdr:colOff>
      <xdr:row>44</xdr:row>
      <xdr:rowOff>100854</xdr:rowOff>
    </xdr:to>
    <xdr:sp macro="" textlink="$M$34">
      <xdr:nvSpPr>
        <xdr:cNvPr id="6" name="Rectangle à coins arrondis 5"/>
        <xdr:cNvSpPr/>
      </xdr:nvSpPr>
      <xdr:spPr>
        <a:xfrm>
          <a:off x="56029" y="6544237"/>
          <a:ext cx="1456765" cy="1759323"/>
        </a:xfrm>
        <a:prstGeom prst="roundRect">
          <a:avLst/>
        </a:prstGeom>
        <a:solidFill>
          <a:srgbClr val="E8423B"/>
        </a:solidFill>
        <a:ln>
          <a:solidFill>
            <a:srgbClr val="E8423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572A256-9714-4F81-95DB-24101631906C}" type="TxLink">
            <a:rPr lang="en-US" sz="1400" b="1" i="0" u="none" strike="noStrike">
              <a:solidFill>
                <a:schemeClr val="bg1"/>
              </a:solidFill>
              <a:latin typeface="Calibri"/>
            </a:rPr>
            <a:pPr algn="ctr"/>
            <a:t>Ces 10 métiers représentent 28% des projets de recrutements</a:t>
          </a:fld>
          <a:endParaRPr lang="fr-FR" sz="1800" b="1">
            <a:solidFill>
              <a:schemeClr val="bg1"/>
            </a:solidFill>
          </a:endParaRPr>
        </a:p>
      </xdr:txBody>
    </xdr:sp>
    <xdr:clientData/>
  </xdr:twoCellAnchor>
  <xdr:twoCellAnchor>
    <xdr:from>
      <xdr:col>14</xdr:col>
      <xdr:colOff>0</xdr:colOff>
      <xdr:row>0</xdr:row>
      <xdr:rowOff>28575</xdr:rowOff>
    </xdr:from>
    <xdr:to>
      <xdr:col>45</xdr:col>
      <xdr:colOff>304800</xdr:colOff>
      <xdr:row>85</xdr:row>
      <xdr:rowOff>28575</xdr:rowOff>
    </xdr:to>
    <xdr:sp macro="" textlink="">
      <xdr:nvSpPr>
        <xdr:cNvPr id="5" name="Rectangle 4"/>
        <xdr:cNvSpPr/>
      </xdr:nvSpPr>
      <xdr:spPr>
        <a:xfrm>
          <a:off x="15011400" y="28575"/>
          <a:ext cx="27637740" cy="16101060"/>
        </a:xfrm>
        <a:prstGeom prst="rect">
          <a:avLst/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0</xdr:col>
      <xdr:colOff>106680</xdr:colOff>
      <xdr:row>4</xdr:row>
      <xdr:rowOff>99060</xdr:rowOff>
    </xdr:from>
    <xdr:to>
      <xdr:col>0</xdr:col>
      <xdr:colOff>1507818</xdr:colOff>
      <xdr:row>12</xdr:row>
      <xdr:rowOff>159078</xdr:rowOff>
    </xdr:to>
    <xdr:pic>
      <xdr:nvPicPr>
        <xdr:cNvPr id="22" name="Image 21">
          <a:extLst>
            <a:ext uri="{FF2B5EF4-FFF2-40B4-BE49-F238E27FC236}">
              <a16:creationId xmlns:r="http://schemas.openxmlformats.org/officeDocument/2006/relationships" xmlns:p="http://schemas.openxmlformats.org/presentationml/2006/main" xmlns:a16="http://schemas.microsoft.com/office/drawing/2014/main" xmlns="" xmlns:lc="http://schemas.openxmlformats.org/drawingml/2006/lockedCanvas" id="{8EE3CDE5-F109-7E48-90CE-0F4DCDE18E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r:link="rId11"/>
        <a:srcRect l="9164" t="9164"/>
        <a:stretch>
          <a:fillRect/>
        </a:stretch>
      </xdr:blipFill>
      <xdr:spPr>
        <a:xfrm>
          <a:off x="106680" y="822960"/>
          <a:ext cx="1401138" cy="1401138"/>
        </a:xfrm>
        <a:prstGeom prst="ellipse">
          <a:avLst/>
        </a:prstGeom>
        <a:gradFill>
          <a:gsLst>
            <a:gs pos="0">
              <a:srgbClr val="E1F0EA">
                <a:lumMod val="63969"/>
                <a:lumOff val="36031"/>
              </a:srgbClr>
            </a:gs>
            <a:gs pos="100000">
              <a:srgbClr val="C0E4EF"/>
            </a:gs>
          </a:gsLst>
          <a:lin ang="5400000" scaled="1"/>
        </a:gradFill>
        <a:ln w="28575">
          <a:solidFill>
            <a:schemeClr val="accent2"/>
          </a:solidFill>
        </a:ln>
      </xdr:spPr>
    </xdr:pic>
    <xdr:clientData/>
  </xdr:twoCellAnchor>
  <xdr:twoCellAnchor editAs="oneCell">
    <xdr:from>
      <xdr:col>8</xdr:col>
      <xdr:colOff>276113</xdr:colOff>
      <xdr:row>13</xdr:row>
      <xdr:rowOff>24170</xdr:rowOff>
    </xdr:from>
    <xdr:to>
      <xdr:col>9</xdr:col>
      <xdr:colOff>250657</xdr:colOff>
      <xdr:row>17</xdr:row>
      <xdr:rowOff>46477</xdr:rowOff>
    </xdr:to>
    <xdr:pic>
      <xdr:nvPicPr>
        <xdr:cNvPr id="23" name="Logo PE">
          <a:extLst>
            <a:ext uri="{FF2B5EF4-FFF2-40B4-BE49-F238E27FC236}">
              <a16:creationId xmlns:r="http://schemas.openxmlformats.org/officeDocument/2006/relationships" xmlns:p="http://schemas.openxmlformats.org/presentationml/2006/main" xmlns:a16="http://schemas.microsoft.com/office/drawing/2014/main" xmlns="" xmlns:lc="http://schemas.openxmlformats.org/drawingml/2006/lockedCanvas" id="{0464EE4D-2594-3847-9986-8EC1C8F14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917193" y="2264450"/>
          <a:ext cx="904184" cy="723347"/>
        </a:xfrm>
        <a:prstGeom prst="rect">
          <a:avLst/>
        </a:prstGeom>
      </xdr:spPr>
    </xdr:pic>
    <xdr:clientData/>
  </xdr:twoCellAnchor>
  <xdr:twoCellAnchor editAs="oneCell">
    <xdr:from>
      <xdr:col>7</xdr:col>
      <xdr:colOff>365760</xdr:colOff>
      <xdr:row>12</xdr:row>
      <xdr:rowOff>91440</xdr:rowOff>
    </xdr:from>
    <xdr:to>
      <xdr:col>8</xdr:col>
      <xdr:colOff>469485</xdr:colOff>
      <xdr:row>17</xdr:row>
      <xdr:rowOff>133998</xdr:rowOff>
    </xdr:to>
    <xdr:pic>
      <xdr:nvPicPr>
        <xdr:cNvPr id="24" name="Logo RF">
          <a:extLst>
            <a:ext uri="{FF2B5EF4-FFF2-40B4-BE49-F238E27FC236}">
              <a16:creationId xmlns:r="http://schemas.openxmlformats.org/officeDocument/2006/relationships" xmlns:p="http://schemas.openxmlformats.org/presentationml/2006/main" xmlns:a16="http://schemas.microsoft.com/office/drawing/2014/main" xmlns="" xmlns:lc="http://schemas.openxmlformats.org/drawingml/2006/lockedCanvas" id="{C2602DAA-97DB-024C-A185-CF5016AB3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092440" y="2156460"/>
          <a:ext cx="1018125" cy="9188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3</xdr:row>
      <xdr:rowOff>0</xdr:rowOff>
    </xdr:from>
    <xdr:to>
      <xdr:col>3</xdr:col>
      <xdr:colOff>314325</xdr:colOff>
      <xdr:row>3</xdr:row>
      <xdr:rowOff>495300</xdr:rowOff>
    </xdr:to>
    <xdr:sp macro="" textlink="">
      <xdr:nvSpPr>
        <xdr:cNvPr id="4917" name="Rectangle 1704"/>
        <xdr:cNvSpPr>
          <a:spLocks noChangeAspect="1" noChangeArrowheads="1"/>
        </xdr:cNvSpPr>
      </xdr:nvSpPr>
      <xdr:spPr bwMode="auto">
        <a:xfrm>
          <a:off x="4286250" y="63712725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twoCellAnchor>
  <xdr:oneCellAnchor>
    <xdr:from>
      <xdr:col>2</xdr:col>
      <xdr:colOff>1819275</xdr:colOff>
      <xdr:row>4</xdr:row>
      <xdr:rowOff>0</xdr:rowOff>
    </xdr:from>
    <xdr:ext cx="2314575" cy="495300"/>
    <xdr:sp macro="" textlink="">
      <xdr:nvSpPr>
        <xdr:cNvPr id="311" name="Rectangle 1704"/>
        <xdr:cNvSpPr>
          <a:spLocks noChangeAspect="1" noChangeArrowheads="1"/>
        </xdr:cNvSpPr>
      </xdr:nvSpPr>
      <xdr:spPr bwMode="auto">
        <a:xfrm>
          <a:off x="4391025" y="60198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4</xdr:row>
      <xdr:rowOff>0</xdr:rowOff>
    </xdr:from>
    <xdr:ext cx="2314575" cy="495300"/>
    <xdr:sp macro="" textlink="">
      <xdr:nvSpPr>
        <xdr:cNvPr id="312" name="Rectangle 1704"/>
        <xdr:cNvSpPr>
          <a:spLocks noChangeAspect="1" noChangeArrowheads="1"/>
        </xdr:cNvSpPr>
      </xdr:nvSpPr>
      <xdr:spPr bwMode="auto">
        <a:xfrm>
          <a:off x="4391025" y="60198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5</xdr:row>
      <xdr:rowOff>0</xdr:rowOff>
    </xdr:from>
    <xdr:ext cx="2314575" cy="495300"/>
    <xdr:sp macro="" textlink="">
      <xdr:nvSpPr>
        <xdr:cNvPr id="313" name="Rectangle 1704"/>
        <xdr:cNvSpPr>
          <a:spLocks noChangeAspect="1" noChangeArrowheads="1"/>
        </xdr:cNvSpPr>
      </xdr:nvSpPr>
      <xdr:spPr bwMode="auto">
        <a:xfrm>
          <a:off x="4391025" y="60198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6</xdr:row>
      <xdr:rowOff>0</xdr:rowOff>
    </xdr:from>
    <xdr:ext cx="2314575" cy="495300"/>
    <xdr:sp macro="" textlink="">
      <xdr:nvSpPr>
        <xdr:cNvPr id="314" name="Rectangle 1704"/>
        <xdr:cNvSpPr>
          <a:spLocks noChangeAspect="1" noChangeArrowheads="1"/>
        </xdr:cNvSpPr>
      </xdr:nvSpPr>
      <xdr:spPr bwMode="auto">
        <a:xfrm>
          <a:off x="4391025" y="60198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7</xdr:row>
      <xdr:rowOff>0</xdr:rowOff>
    </xdr:from>
    <xdr:ext cx="2314575" cy="495300"/>
    <xdr:sp macro="" textlink="">
      <xdr:nvSpPr>
        <xdr:cNvPr id="315" name="Rectangle 1704"/>
        <xdr:cNvSpPr>
          <a:spLocks noChangeAspect="1" noChangeArrowheads="1"/>
        </xdr:cNvSpPr>
      </xdr:nvSpPr>
      <xdr:spPr bwMode="auto">
        <a:xfrm>
          <a:off x="4391025" y="60198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8</xdr:row>
      <xdr:rowOff>0</xdr:rowOff>
    </xdr:from>
    <xdr:ext cx="2314575" cy="495300"/>
    <xdr:sp macro="" textlink="">
      <xdr:nvSpPr>
        <xdr:cNvPr id="316" name="Rectangle 1704"/>
        <xdr:cNvSpPr>
          <a:spLocks noChangeAspect="1" noChangeArrowheads="1"/>
        </xdr:cNvSpPr>
      </xdr:nvSpPr>
      <xdr:spPr bwMode="auto">
        <a:xfrm>
          <a:off x="4391025" y="60198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10</xdr:row>
      <xdr:rowOff>0</xdr:rowOff>
    </xdr:from>
    <xdr:ext cx="2314575" cy="495300"/>
    <xdr:sp macro="" textlink="">
      <xdr:nvSpPr>
        <xdr:cNvPr id="318" name="Rectangle 1704"/>
        <xdr:cNvSpPr>
          <a:spLocks noChangeAspect="1" noChangeArrowheads="1"/>
        </xdr:cNvSpPr>
      </xdr:nvSpPr>
      <xdr:spPr bwMode="auto">
        <a:xfrm>
          <a:off x="4391025" y="60198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12</xdr:row>
      <xdr:rowOff>0</xdr:rowOff>
    </xdr:from>
    <xdr:ext cx="2314575" cy="495300"/>
    <xdr:sp macro="" textlink="">
      <xdr:nvSpPr>
        <xdr:cNvPr id="319" name="Rectangle 1704"/>
        <xdr:cNvSpPr>
          <a:spLocks noChangeAspect="1" noChangeArrowheads="1"/>
        </xdr:cNvSpPr>
      </xdr:nvSpPr>
      <xdr:spPr bwMode="auto">
        <a:xfrm>
          <a:off x="4391025" y="60198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13</xdr:row>
      <xdr:rowOff>0</xdr:rowOff>
    </xdr:from>
    <xdr:ext cx="2314575" cy="495300"/>
    <xdr:sp macro="" textlink="">
      <xdr:nvSpPr>
        <xdr:cNvPr id="320" name="Rectangle 1704"/>
        <xdr:cNvSpPr>
          <a:spLocks noChangeAspect="1" noChangeArrowheads="1"/>
        </xdr:cNvSpPr>
      </xdr:nvSpPr>
      <xdr:spPr bwMode="auto">
        <a:xfrm>
          <a:off x="4391025" y="60198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14</xdr:row>
      <xdr:rowOff>0</xdr:rowOff>
    </xdr:from>
    <xdr:ext cx="2314575" cy="495300"/>
    <xdr:sp macro="" textlink="">
      <xdr:nvSpPr>
        <xdr:cNvPr id="323" name="Rectangle 1704"/>
        <xdr:cNvSpPr>
          <a:spLocks noChangeAspect="1" noChangeArrowheads="1"/>
        </xdr:cNvSpPr>
      </xdr:nvSpPr>
      <xdr:spPr bwMode="auto">
        <a:xfrm>
          <a:off x="4391025" y="331089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15</xdr:row>
      <xdr:rowOff>0</xdr:rowOff>
    </xdr:from>
    <xdr:ext cx="2314575" cy="495300"/>
    <xdr:sp macro="" textlink="">
      <xdr:nvSpPr>
        <xdr:cNvPr id="324" name="Rectangle 1704"/>
        <xdr:cNvSpPr>
          <a:spLocks noChangeAspect="1" noChangeArrowheads="1"/>
        </xdr:cNvSpPr>
      </xdr:nvSpPr>
      <xdr:spPr bwMode="auto">
        <a:xfrm>
          <a:off x="4391025" y="331089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16</xdr:row>
      <xdr:rowOff>0</xdr:rowOff>
    </xdr:from>
    <xdr:ext cx="2314575" cy="495300"/>
    <xdr:sp macro="" textlink="">
      <xdr:nvSpPr>
        <xdr:cNvPr id="325" name="Rectangle 1704"/>
        <xdr:cNvSpPr>
          <a:spLocks noChangeAspect="1" noChangeArrowheads="1"/>
        </xdr:cNvSpPr>
      </xdr:nvSpPr>
      <xdr:spPr bwMode="auto">
        <a:xfrm>
          <a:off x="4391025" y="331089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17</xdr:row>
      <xdr:rowOff>0</xdr:rowOff>
    </xdr:from>
    <xdr:ext cx="2314575" cy="495300"/>
    <xdr:sp macro="" textlink="">
      <xdr:nvSpPr>
        <xdr:cNvPr id="326" name="Rectangle 1704"/>
        <xdr:cNvSpPr>
          <a:spLocks noChangeAspect="1" noChangeArrowheads="1"/>
        </xdr:cNvSpPr>
      </xdr:nvSpPr>
      <xdr:spPr bwMode="auto">
        <a:xfrm>
          <a:off x="4391025" y="331089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18</xdr:row>
      <xdr:rowOff>0</xdr:rowOff>
    </xdr:from>
    <xdr:ext cx="2314575" cy="495300"/>
    <xdr:sp macro="" textlink="">
      <xdr:nvSpPr>
        <xdr:cNvPr id="327" name="Rectangle 1704"/>
        <xdr:cNvSpPr>
          <a:spLocks noChangeAspect="1" noChangeArrowheads="1"/>
        </xdr:cNvSpPr>
      </xdr:nvSpPr>
      <xdr:spPr bwMode="auto">
        <a:xfrm>
          <a:off x="4391025" y="331089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19</xdr:row>
      <xdr:rowOff>0</xdr:rowOff>
    </xdr:from>
    <xdr:ext cx="2314575" cy="495300"/>
    <xdr:sp macro="" textlink="">
      <xdr:nvSpPr>
        <xdr:cNvPr id="328" name="Rectangle 1704"/>
        <xdr:cNvSpPr>
          <a:spLocks noChangeAspect="1" noChangeArrowheads="1"/>
        </xdr:cNvSpPr>
      </xdr:nvSpPr>
      <xdr:spPr bwMode="auto">
        <a:xfrm>
          <a:off x="4391025" y="331089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20</xdr:row>
      <xdr:rowOff>0</xdr:rowOff>
    </xdr:from>
    <xdr:ext cx="2314575" cy="495300"/>
    <xdr:sp macro="" textlink="">
      <xdr:nvSpPr>
        <xdr:cNvPr id="329" name="Rectangle 1704"/>
        <xdr:cNvSpPr>
          <a:spLocks noChangeAspect="1" noChangeArrowheads="1"/>
        </xdr:cNvSpPr>
      </xdr:nvSpPr>
      <xdr:spPr bwMode="auto">
        <a:xfrm>
          <a:off x="4391025" y="331089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21</xdr:row>
      <xdr:rowOff>0</xdr:rowOff>
    </xdr:from>
    <xdr:ext cx="2314575" cy="495300"/>
    <xdr:sp macro="" textlink="">
      <xdr:nvSpPr>
        <xdr:cNvPr id="330" name="Rectangle 1704"/>
        <xdr:cNvSpPr>
          <a:spLocks noChangeAspect="1" noChangeArrowheads="1"/>
        </xdr:cNvSpPr>
      </xdr:nvSpPr>
      <xdr:spPr bwMode="auto">
        <a:xfrm>
          <a:off x="4391025" y="331089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22</xdr:row>
      <xdr:rowOff>0</xdr:rowOff>
    </xdr:from>
    <xdr:ext cx="2314575" cy="495300"/>
    <xdr:sp macro="" textlink="">
      <xdr:nvSpPr>
        <xdr:cNvPr id="331" name="Rectangle 1704"/>
        <xdr:cNvSpPr>
          <a:spLocks noChangeAspect="1" noChangeArrowheads="1"/>
        </xdr:cNvSpPr>
      </xdr:nvSpPr>
      <xdr:spPr bwMode="auto">
        <a:xfrm>
          <a:off x="4391025" y="331089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23</xdr:row>
      <xdr:rowOff>0</xdr:rowOff>
    </xdr:from>
    <xdr:ext cx="2314575" cy="495300"/>
    <xdr:sp macro="" textlink="">
      <xdr:nvSpPr>
        <xdr:cNvPr id="332" name="Rectangle 1704"/>
        <xdr:cNvSpPr>
          <a:spLocks noChangeAspect="1" noChangeArrowheads="1"/>
        </xdr:cNvSpPr>
      </xdr:nvSpPr>
      <xdr:spPr bwMode="auto">
        <a:xfrm>
          <a:off x="4391025" y="331089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24</xdr:row>
      <xdr:rowOff>0</xdr:rowOff>
    </xdr:from>
    <xdr:ext cx="2314575" cy="495300"/>
    <xdr:sp macro="" textlink="">
      <xdr:nvSpPr>
        <xdr:cNvPr id="333" name="Rectangle 1704"/>
        <xdr:cNvSpPr>
          <a:spLocks noChangeAspect="1" noChangeArrowheads="1"/>
        </xdr:cNvSpPr>
      </xdr:nvSpPr>
      <xdr:spPr bwMode="auto">
        <a:xfrm>
          <a:off x="4391025" y="331089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25</xdr:row>
      <xdr:rowOff>0</xdr:rowOff>
    </xdr:from>
    <xdr:ext cx="2314575" cy="495300"/>
    <xdr:sp macro="" textlink="">
      <xdr:nvSpPr>
        <xdr:cNvPr id="334" name="Rectangle 1704"/>
        <xdr:cNvSpPr>
          <a:spLocks noChangeAspect="1" noChangeArrowheads="1"/>
        </xdr:cNvSpPr>
      </xdr:nvSpPr>
      <xdr:spPr bwMode="auto">
        <a:xfrm>
          <a:off x="4391025" y="331089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26</xdr:row>
      <xdr:rowOff>0</xdr:rowOff>
    </xdr:from>
    <xdr:ext cx="2314575" cy="495300"/>
    <xdr:sp macro="" textlink="">
      <xdr:nvSpPr>
        <xdr:cNvPr id="335" name="Rectangle 1704"/>
        <xdr:cNvSpPr>
          <a:spLocks noChangeAspect="1" noChangeArrowheads="1"/>
        </xdr:cNvSpPr>
      </xdr:nvSpPr>
      <xdr:spPr bwMode="auto">
        <a:xfrm>
          <a:off x="4391025" y="331089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27</xdr:row>
      <xdr:rowOff>0</xdr:rowOff>
    </xdr:from>
    <xdr:ext cx="2314575" cy="495300"/>
    <xdr:sp macro="" textlink="">
      <xdr:nvSpPr>
        <xdr:cNvPr id="336" name="Rectangle 1704"/>
        <xdr:cNvSpPr>
          <a:spLocks noChangeAspect="1" noChangeArrowheads="1"/>
        </xdr:cNvSpPr>
      </xdr:nvSpPr>
      <xdr:spPr bwMode="auto">
        <a:xfrm>
          <a:off x="4391025" y="331089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28</xdr:row>
      <xdr:rowOff>0</xdr:rowOff>
    </xdr:from>
    <xdr:ext cx="2314575" cy="495300"/>
    <xdr:sp macro="" textlink="">
      <xdr:nvSpPr>
        <xdr:cNvPr id="337" name="Rectangle 1704"/>
        <xdr:cNvSpPr>
          <a:spLocks noChangeAspect="1" noChangeArrowheads="1"/>
        </xdr:cNvSpPr>
      </xdr:nvSpPr>
      <xdr:spPr bwMode="auto">
        <a:xfrm>
          <a:off x="4391025" y="331089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29</xdr:row>
      <xdr:rowOff>0</xdr:rowOff>
    </xdr:from>
    <xdr:ext cx="2314575" cy="495300"/>
    <xdr:sp macro="" textlink="">
      <xdr:nvSpPr>
        <xdr:cNvPr id="338" name="Rectangle 1704"/>
        <xdr:cNvSpPr>
          <a:spLocks noChangeAspect="1" noChangeArrowheads="1"/>
        </xdr:cNvSpPr>
      </xdr:nvSpPr>
      <xdr:spPr bwMode="auto">
        <a:xfrm>
          <a:off x="4391025" y="331089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30</xdr:row>
      <xdr:rowOff>0</xdr:rowOff>
    </xdr:from>
    <xdr:ext cx="2314575" cy="495300"/>
    <xdr:sp macro="" textlink="">
      <xdr:nvSpPr>
        <xdr:cNvPr id="339" name="Rectangle 1704"/>
        <xdr:cNvSpPr>
          <a:spLocks noChangeAspect="1" noChangeArrowheads="1"/>
        </xdr:cNvSpPr>
      </xdr:nvSpPr>
      <xdr:spPr bwMode="auto">
        <a:xfrm>
          <a:off x="4391025" y="331089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31</xdr:row>
      <xdr:rowOff>0</xdr:rowOff>
    </xdr:from>
    <xdr:ext cx="2314575" cy="495300"/>
    <xdr:sp macro="" textlink="">
      <xdr:nvSpPr>
        <xdr:cNvPr id="340" name="Rectangle 1704"/>
        <xdr:cNvSpPr>
          <a:spLocks noChangeAspect="1" noChangeArrowheads="1"/>
        </xdr:cNvSpPr>
      </xdr:nvSpPr>
      <xdr:spPr bwMode="auto">
        <a:xfrm>
          <a:off x="4391025" y="331089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32</xdr:row>
      <xdr:rowOff>0</xdr:rowOff>
    </xdr:from>
    <xdr:ext cx="2314575" cy="495300"/>
    <xdr:sp macro="" textlink="">
      <xdr:nvSpPr>
        <xdr:cNvPr id="341" name="Rectangle 1704"/>
        <xdr:cNvSpPr>
          <a:spLocks noChangeAspect="1" noChangeArrowheads="1"/>
        </xdr:cNvSpPr>
      </xdr:nvSpPr>
      <xdr:spPr bwMode="auto">
        <a:xfrm>
          <a:off x="4391025" y="331089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34</xdr:row>
      <xdr:rowOff>0</xdr:rowOff>
    </xdr:from>
    <xdr:ext cx="2314575" cy="495300"/>
    <xdr:sp macro="" textlink="">
      <xdr:nvSpPr>
        <xdr:cNvPr id="342" name="Rectangle 1704"/>
        <xdr:cNvSpPr>
          <a:spLocks noChangeAspect="1" noChangeArrowheads="1"/>
        </xdr:cNvSpPr>
      </xdr:nvSpPr>
      <xdr:spPr bwMode="auto">
        <a:xfrm>
          <a:off x="4391025" y="331089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35</xdr:row>
      <xdr:rowOff>0</xdr:rowOff>
    </xdr:from>
    <xdr:ext cx="2314575" cy="495300"/>
    <xdr:sp macro="" textlink="">
      <xdr:nvSpPr>
        <xdr:cNvPr id="343" name="Rectangle 1704"/>
        <xdr:cNvSpPr>
          <a:spLocks noChangeAspect="1" noChangeArrowheads="1"/>
        </xdr:cNvSpPr>
      </xdr:nvSpPr>
      <xdr:spPr bwMode="auto">
        <a:xfrm>
          <a:off x="4391025" y="331089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36</xdr:row>
      <xdr:rowOff>0</xdr:rowOff>
    </xdr:from>
    <xdr:ext cx="2314575" cy="495300"/>
    <xdr:sp macro="" textlink="">
      <xdr:nvSpPr>
        <xdr:cNvPr id="344" name="Rectangle 1704"/>
        <xdr:cNvSpPr>
          <a:spLocks noChangeAspect="1" noChangeArrowheads="1"/>
        </xdr:cNvSpPr>
      </xdr:nvSpPr>
      <xdr:spPr bwMode="auto">
        <a:xfrm>
          <a:off x="4391025" y="3310890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twoCellAnchor editAs="oneCell">
    <xdr:from>
      <xdr:col>2</xdr:col>
      <xdr:colOff>159934</xdr:colOff>
      <xdr:row>12</xdr:row>
      <xdr:rowOff>66675</xdr:rowOff>
    </xdr:from>
    <xdr:to>
      <xdr:col>2</xdr:col>
      <xdr:colOff>3678640</xdr:colOff>
      <xdr:row>12</xdr:row>
      <xdr:rowOff>2895600</xdr:rowOff>
    </xdr:to>
    <xdr:pic>
      <xdr:nvPicPr>
        <xdr:cNvPr id="1674169" name="Image 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23025" y="36227039"/>
          <a:ext cx="3518706" cy="2828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138562</xdr:colOff>
      <xdr:row>13</xdr:row>
      <xdr:rowOff>66675</xdr:rowOff>
    </xdr:from>
    <xdr:to>
      <xdr:col>2</xdr:col>
      <xdr:colOff>3680963</xdr:colOff>
      <xdr:row>13</xdr:row>
      <xdr:rowOff>2914650</xdr:rowOff>
    </xdr:to>
    <xdr:pic>
      <xdr:nvPicPr>
        <xdr:cNvPr id="1674170" name="Image 2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01653" y="39240402"/>
          <a:ext cx="3542401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171899</xdr:colOff>
      <xdr:row>14</xdr:row>
      <xdr:rowOff>66675</xdr:rowOff>
    </xdr:from>
    <xdr:to>
      <xdr:col>2</xdr:col>
      <xdr:colOff>3714300</xdr:colOff>
      <xdr:row>14</xdr:row>
      <xdr:rowOff>2914650</xdr:rowOff>
    </xdr:to>
    <xdr:pic>
      <xdr:nvPicPr>
        <xdr:cNvPr id="1674171" name="Image 2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34990" y="42253766"/>
          <a:ext cx="3542401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148087</xdr:colOff>
      <xdr:row>15</xdr:row>
      <xdr:rowOff>66675</xdr:rowOff>
    </xdr:from>
    <xdr:to>
      <xdr:col>2</xdr:col>
      <xdr:colOff>3690488</xdr:colOff>
      <xdr:row>15</xdr:row>
      <xdr:rowOff>2914650</xdr:rowOff>
    </xdr:to>
    <xdr:pic>
      <xdr:nvPicPr>
        <xdr:cNvPr id="1674172" name="Image 2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11178" y="45267130"/>
          <a:ext cx="3542401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157612</xdr:colOff>
      <xdr:row>16</xdr:row>
      <xdr:rowOff>85725</xdr:rowOff>
    </xdr:from>
    <xdr:to>
      <xdr:col>2</xdr:col>
      <xdr:colOff>3700013</xdr:colOff>
      <xdr:row>16</xdr:row>
      <xdr:rowOff>2933700</xdr:rowOff>
    </xdr:to>
    <xdr:pic>
      <xdr:nvPicPr>
        <xdr:cNvPr id="1674173" name="Image 2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20703" y="48299543"/>
          <a:ext cx="3542401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148087</xdr:colOff>
      <xdr:row>17</xdr:row>
      <xdr:rowOff>85725</xdr:rowOff>
    </xdr:from>
    <xdr:to>
      <xdr:col>2</xdr:col>
      <xdr:colOff>3690488</xdr:colOff>
      <xdr:row>17</xdr:row>
      <xdr:rowOff>2933700</xdr:rowOff>
    </xdr:to>
    <xdr:pic>
      <xdr:nvPicPr>
        <xdr:cNvPr id="1674174" name="Image 2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11178" y="51312907"/>
          <a:ext cx="3542401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148087</xdr:colOff>
      <xdr:row>18</xdr:row>
      <xdr:rowOff>85725</xdr:rowOff>
    </xdr:from>
    <xdr:to>
      <xdr:col>2</xdr:col>
      <xdr:colOff>3690488</xdr:colOff>
      <xdr:row>18</xdr:row>
      <xdr:rowOff>2933700</xdr:rowOff>
    </xdr:to>
    <xdr:pic>
      <xdr:nvPicPr>
        <xdr:cNvPr id="1674175" name="Image 2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11178" y="54326270"/>
          <a:ext cx="3542401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138562</xdr:colOff>
      <xdr:row>19</xdr:row>
      <xdr:rowOff>66675</xdr:rowOff>
    </xdr:from>
    <xdr:to>
      <xdr:col>2</xdr:col>
      <xdr:colOff>3680963</xdr:colOff>
      <xdr:row>19</xdr:row>
      <xdr:rowOff>2914650</xdr:rowOff>
    </xdr:to>
    <xdr:pic>
      <xdr:nvPicPr>
        <xdr:cNvPr id="1674176" name="Image 2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01653" y="57320584"/>
          <a:ext cx="3542401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205237</xdr:colOff>
      <xdr:row>20</xdr:row>
      <xdr:rowOff>85725</xdr:rowOff>
    </xdr:from>
    <xdr:to>
      <xdr:col>2</xdr:col>
      <xdr:colOff>3747638</xdr:colOff>
      <xdr:row>20</xdr:row>
      <xdr:rowOff>2933700</xdr:rowOff>
    </xdr:to>
    <xdr:pic>
      <xdr:nvPicPr>
        <xdr:cNvPr id="1674177" name="Image 2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68328" y="60352998"/>
          <a:ext cx="3542401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171899</xdr:colOff>
      <xdr:row>21</xdr:row>
      <xdr:rowOff>85725</xdr:rowOff>
    </xdr:from>
    <xdr:to>
      <xdr:col>2</xdr:col>
      <xdr:colOff>3714300</xdr:colOff>
      <xdr:row>21</xdr:row>
      <xdr:rowOff>2933700</xdr:rowOff>
    </xdr:to>
    <xdr:pic>
      <xdr:nvPicPr>
        <xdr:cNvPr id="1674178" name="Image 2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34990" y="63366361"/>
          <a:ext cx="3542401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148087</xdr:colOff>
      <xdr:row>22</xdr:row>
      <xdr:rowOff>66675</xdr:rowOff>
    </xdr:from>
    <xdr:to>
      <xdr:col>2</xdr:col>
      <xdr:colOff>3690488</xdr:colOff>
      <xdr:row>22</xdr:row>
      <xdr:rowOff>2914650</xdr:rowOff>
    </xdr:to>
    <xdr:pic>
      <xdr:nvPicPr>
        <xdr:cNvPr id="1674179" name="Image 2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11178" y="66360675"/>
          <a:ext cx="3542401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138562</xdr:colOff>
      <xdr:row>23</xdr:row>
      <xdr:rowOff>85725</xdr:rowOff>
    </xdr:from>
    <xdr:to>
      <xdr:col>2</xdr:col>
      <xdr:colOff>3680963</xdr:colOff>
      <xdr:row>23</xdr:row>
      <xdr:rowOff>2933700</xdr:rowOff>
    </xdr:to>
    <xdr:pic>
      <xdr:nvPicPr>
        <xdr:cNvPr id="1674180" name="Image 3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01653" y="69393089"/>
          <a:ext cx="3542401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183747</xdr:colOff>
      <xdr:row>24</xdr:row>
      <xdr:rowOff>104775</xdr:rowOff>
    </xdr:from>
    <xdr:to>
      <xdr:col>2</xdr:col>
      <xdr:colOff>3702453</xdr:colOff>
      <xdr:row>24</xdr:row>
      <xdr:rowOff>2933700</xdr:rowOff>
    </xdr:to>
    <xdr:pic>
      <xdr:nvPicPr>
        <xdr:cNvPr id="1674181" name="Image 412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46838" y="72425502"/>
          <a:ext cx="3518706" cy="2828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160113</xdr:colOff>
      <xdr:row>25</xdr:row>
      <xdr:rowOff>66675</xdr:rowOff>
    </xdr:from>
    <xdr:to>
      <xdr:col>2</xdr:col>
      <xdr:colOff>3697511</xdr:colOff>
      <xdr:row>25</xdr:row>
      <xdr:rowOff>2914650</xdr:rowOff>
    </xdr:to>
    <xdr:pic>
      <xdr:nvPicPr>
        <xdr:cNvPr id="1674182" name="Image 412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23204" y="75400766"/>
          <a:ext cx="3537398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183609</xdr:colOff>
      <xdr:row>26</xdr:row>
      <xdr:rowOff>66675</xdr:rowOff>
    </xdr:from>
    <xdr:to>
      <xdr:col>2</xdr:col>
      <xdr:colOff>3674015</xdr:colOff>
      <xdr:row>26</xdr:row>
      <xdr:rowOff>2914650</xdr:rowOff>
    </xdr:to>
    <xdr:pic>
      <xdr:nvPicPr>
        <xdr:cNvPr id="1674183" name="Image 412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46700" y="78414130"/>
          <a:ext cx="3490406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210689</xdr:colOff>
      <xdr:row>27</xdr:row>
      <xdr:rowOff>104775</xdr:rowOff>
    </xdr:from>
    <xdr:to>
      <xdr:col>2</xdr:col>
      <xdr:colOff>3675510</xdr:colOff>
      <xdr:row>27</xdr:row>
      <xdr:rowOff>2933700</xdr:rowOff>
    </xdr:to>
    <xdr:pic>
      <xdr:nvPicPr>
        <xdr:cNvPr id="1674184" name="Image 413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73780" y="81465593"/>
          <a:ext cx="3464821" cy="2828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148462</xdr:colOff>
      <xdr:row>28</xdr:row>
      <xdr:rowOff>66675</xdr:rowOff>
    </xdr:from>
    <xdr:to>
      <xdr:col>2</xdr:col>
      <xdr:colOff>3671063</xdr:colOff>
      <xdr:row>28</xdr:row>
      <xdr:rowOff>2914650</xdr:rowOff>
    </xdr:to>
    <xdr:pic>
      <xdr:nvPicPr>
        <xdr:cNvPr id="1674185" name="Image 413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11553" y="84440857"/>
          <a:ext cx="3522601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123825</xdr:colOff>
      <xdr:row>29</xdr:row>
      <xdr:rowOff>88172</xdr:rowOff>
    </xdr:from>
    <xdr:to>
      <xdr:col>2</xdr:col>
      <xdr:colOff>3676650</xdr:colOff>
      <xdr:row>29</xdr:row>
      <xdr:rowOff>2931252</xdr:rowOff>
    </xdr:to>
    <xdr:pic>
      <xdr:nvPicPr>
        <xdr:cNvPr id="1674186" name="Image 413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686916" y="87475717"/>
          <a:ext cx="3552825" cy="2843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139119</xdr:colOff>
      <xdr:row>30</xdr:row>
      <xdr:rowOff>66675</xdr:rowOff>
    </xdr:from>
    <xdr:to>
      <xdr:col>2</xdr:col>
      <xdr:colOff>3680405</xdr:colOff>
      <xdr:row>30</xdr:row>
      <xdr:rowOff>2914650</xdr:rowOff>
    </xdr:to>
    <xdr:pic>
      <xdr:nvPicPr>
        <xdr:cNvPr id="1674187" name="Image 413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02210" y="90467584"/>
          <a:ext cx="3541286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</xdr:colOff>
      <xdr:row>31</xdr:row>
      <xdr:rowOff>103042</xdr:rowOff>
    </xdr:from>
    <xdr:to>
      <xdr:col>2</xdr:col>
      <xdr:colOff>3705225</xdr:colOff>
      <xdr:row>31</xdr:row>
      <xdr:rowOff>2916383</xdr:rowOff>
    </xdr:to>
    <xdr:pic>
      <xdr:nvPicPr>
        <xdr:cNvPr id="1674188" name="Image 413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15491" y="93517315"/>
          <a:ext cx="3552825" cy="28133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132600</xdr:colOff>
      <xdr:row>32</xdr:row>
      <xdr:rowOff>85725</xdr:rowOff>
    </xdr:from>
    <xdr:to>
      <xdr:col>2</xdr:col>
      <xdr:colOff>3667875</xdr:colOff>
      <xdr:row>32</xdr:row>
      <xdr:rowOff>2933700</xdr:rowOff>
    </xdr:to>
    <xdr:pic>
      <xdr:nvPicPr>
        <xdr:cNvPr id="1674189" name="Image 413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695691" y="96513361"/>
          <a:ext cx="3535275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</xdr:colOff>
      <xdr:row>34</xdr:row>
      <xdr:rowOff>89411</xdr:rowOff>
    </xdr:from>
    <xdr:to>
      <xdr:col>2</xdr:col>
      <xdr:colOff>3705225</xdr:colOff>
      <xdr:row>34</xdr:row>
      <xdr:rowOff>2930014</xdr:rowOff>
    </xdr:to>
    <xdr:pic>
      <xdr:nvPicPr>
        <xdr:cNvPr id="1674190" name="Image 413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15491" y="102543775"/>
          <a:ext cx="3552825" cy="28406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172289</xdr:colOff>
      <xdr:row>35</xdr:row>
      <xdr:rowOff>66675</xdr:rowOff>
    </xdr:from>
    <xdr:to>
      <xdr:col>2</xdr:col>
      <xdr:colOff>3685335</xdr:colOff>
      <xdr:row>35</xdr:row>
      <xdr:rowOff>2914650</xdr:rowOff>
    </xdr:to>
    <xdr:pic>
      <xdr:nvPicPr>
        <xdr:cNvPr id="1674191" name="Image 413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35380" y="105534402"/>
          <a:ext cx="3513046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157612</xdr:colOff>
      <xdr:row>36</xdr:row>
      <xdr:rowOff>66675</xdr:rowOff>
    </xdr:from>
    <xdr:to>
      <xdr:col>2</xdr:col>
      <xdr:colOff>3700013</xdr:colOff>
      <xdr:row>36</xdr:row>
      <xdr:rowOff>2914650</xdr:rowOff>
    </xdr:to>
    <xdr:pic>
      <xdr:nvPicPr>
        <xdr:cNvPr id="1674192" name="Image 413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20703" y="108547766"/>
          <a:ext cx="3542401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428065</xdr:colOff>
      <xdr:row>0</xdr:row>
      <xdr:rowOff>40207</xdr:rowOff>
    </xdr:from>
    <xdr:to>
      <xdr:col>2</xdr:col>
      <xdr:colOff>3619500</xdr:colOff>
      <xdr:row>0</xdr:row>
      <xdr:rowOff>2970678</xdr:rowOff>
    </xdr:to>
    <xdr:pic>
      <xdr:nvPicPr>
        <xdr:cNvPr id="1674193" name="Image 4142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7" b="-1"/>
        <a:stretch/>
      </xdr:blipFill>
      <xdr:spPr bwMode="auto">
        <a:xfrm>
          <a:off x="2994212" y="40207"/>
          <a:ext cx="3191435" cy="2930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3</xdr:row>
      <xdr:rowOff>85725</xdr:rowOff>
    </xdr:from>
    <xdr:to>
      <xdr:col>2</xdr:col>
      <xdr:colOff>3667125</xdr:colOff>
      <xdr:row>3</xdr:row>
      <xdr:rowOff>2933700</xdr:rowOff>
    </xdr:to>
    <xdr:pic>
      <xdr:nvPicPr>
        <xdr:cNvPr id="1674194" name="Image 4143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105525"/>
          <a:ext cx="3467100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209550</xdr:colOff>
      <xdr:row>4</xdr:row>
      <xdr:rowOff>85725</xdr:rowOff>
    </xdr:from>
    <xdr:to>
      <xdr:col>2</xdr:col>
      <xdr:colOff>3686175</xdr:colOff>
      <xdr:row>4</xdr:row>
      <xdr:rowOff>2933700</xdr:rowOff>
    </xdr:to>
    <xdr:pic>
      <xdr:nvPicPr>
        <xdr:cNvPr id="1674195" name="Image 4144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9115425"/>
          <a:ext cx="3476625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5</xdr:row>
      <xdr:rowOff>66675</xdr:rowOff>
    </xdr:from>
    <xdr:to>
      <xdr:col>2</xdr:col>
      <xdr:colOff>3667125</xdr:colOff>
      <xdr:row>5</xdr:row>
      <xdr:rowOff>2914650</xdr:rowOff>
    </xdr:to>
    <xdr:pic>
      <xdr:nvPicPr>
        <xdr:cNvPr id="1674196" name="Image 4145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106275"/>
          <a:ext cx="3467100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209550</xdr:colOff>
      <xdr:row>6</xdr:row>
      <xdr:rowOff>85725</xdr:rowOff>
    </xdr:from>
    <xdr:to>
      <xdr:col>2</xdr:col>
      <xdr:colOff>3686175</xdr:colOff>
      <xdr:row>6</xdr:row>
      <xdr:rowOff>2933700</xdr:rowOff>
    </xdr:to>
    <xdr:pic>
      <xdr:nvPicPr>
        <xdr:cNvPr id="1674197" name="Image 4146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5135225"/>
          <a:ext cx="3476625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7</xdr:row>
      <xdr:rowOff>66675</xdr:rowOff>
    </xdr:from>
    <xdr:to>
      <xdr:col>2</xdr:col>
      <xdr:colOff>3648075</xdr:colOff>
      <xdr:row>7</xdr:row>
      <xdr:rowOff>2914650</xdr:rowOff>
    </xdr:to>
    <xdr:pic>
      <xdr:nvPicPr>
        <xdr:cNvPr id="1674198" name="Image 4147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8126075"/>
          <a:ext cx="3467100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190500</xdr:colOff>
      <xdr:row>8</xdr:row>
      <xdr:rowOff>66675</xdr:rowOff>
    </xdr:from>
    <xdr:to>
      <xdr:col>2</xdr:col>
      <xdr:colOff>3657600</xdr:colOff>
      <xdr:row>8</xdr:row>
      <xdr:rowOff>2914650</xdr:rowOff>
    </xdr:to>
    <xdr:pic>
      <xdr:nvPicPr>
        <xdr:cNvPr id="1674199" name="Image 4148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21135975"/>
          <a:ext cx="3467100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9</xdr:row>
      <xdr:rowOff>66675</xdr:rowOff>
    </xdr:from>
    <xdr:to>
      <xdr:col>2</xdr:col>
      <xdr:colOff>3648075</xdr:colOff>
      <xdr:row>9</xdr:row>
      <xdr:rowOff>2914650</xdr:rowOff>
    </xdr:to>
    <xdr:pic>
      <xdr:nvPicPr>
        <xdr:cNvPr id="1674200" name="Image 4149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4145875"/>
          <a:ext cx="3467100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190500</xdr:colOff>
      <xdr:row>10</xdr:row>
      <xdr:rowOff>85725</xdr:rowOff>
    </xdr:from>
    <xdr:to>
      <xdr:col>2</xdr:col>
      <xdr:colOff>3657600</xdr:colOff>
      <xdr:row>10</xdr:row>
      <xdr:rowOff>2933700</xdr:rowOff>
    </xdr:to>
    <xdr:pic>
      <xdr:nvPicPr>
        <xdr:cNvPr id="1674201" name="Image 4150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27174825"/>
          <a:ext cx="3467100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3081618</xdr:colOff>
      <xdr:row>0</xdr:row>
      <xdr:rowOff>2375647</xdr:rowOff>
    </xdr:from>
    <xdr:to>
      <xdr:col>2</xdr:col>
      <xdr:colOff>3529853</xdr:colOff>
      <xdr:row>0</xdr:row>
      <xdr:rowOff>2902324</xdr:rowOff>
    </xdr:to>
    <xdr:sp macro="" textlink="">
      <xdr:nvSpPr>
        <xdr:cNvPr id="4152" name="Rectangle 4151"/>
        <xdr:cNvSpPr/>
      </xdr:nvSpPr>
      <xdr:spPr>
        <a:xfrm>
          <a:off x="5647765" y="5390029"/>
          <a:ext cx="448235" cy="526677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FR"/>
        </a:p>
      </xdr:txBody>
    </xdr:sp>
    <xdr:clientData/>
  </xdr:twoCellAnchor>
  <xdr:oneCellAnchor>
    <xdr:from>
      <xdr:col>2</xdr:col>
      <xdr:colOff>1819275</xdr:colOff>
      <xdr:row>33</xdr:row>
      <xdr:rowOff>0</xdr:rowOff>
    </xdr:from>
    <xdr:ext cx="2314575" cy="495300"/>
    <xdr:sp macro="" textlink="">
      <xdr:nvSpPr>
        <xdr:cNvPr id="70" name="Rectangle 1704"/>
        <xdr:cNvSpPr>
          <a:spLocks noChangeAspect="1" noChangeArrowheads="1"/>
        </xdr:cNvSpPr>
      </xdr:nvSpPr>
      <xdr:spPr bwMode="auto">
        <a:xfrm>
          <a:off x="4395166" y="9921737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12</xdr:row>
      <xdr:rowOff>0</xdr:rowOff>
    </xdr:from>
    <xdr:ext cx="2314575" cy="495300"/>
    <xdr:sp macro="" textlink="">
      <xdr:nvSpPr>
        <xdr:cNvPr id="71" name="Rectangle 1704"/>
        <xdr:cNvSpPr>
          <a:spLocks noChangeAspect="1" noChangeArrowheads="1"/>
        </xdr:cNvSpPr>
      </xdr:nvSpPr>
      <xdr:spPr bwMode="auto">
        <a:xfrm>
          <a:off x="4391025" y="2105025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13</xdr:row>
      <xdr:rowOff>0</xdr:rowOff>
    </xdr:from>
    <xdr:ext cx="2314575" cy="495300"/>
    <xdr:sp macro="" textlink="">
      <xdr:nvSpPr>
        <xdr:cNvPr id="72" name="Rectangle 1704"/>
        <xdr:cNvSpPr>
          <a:spLocks noChangeAspect="1" noChangeArrowheads="1"/>
        </xdr:cNvSpPr>
      </xdr:nvSpPr>
      <xdr:spPr bwMode="auto">
        <a:xfrm>
          <a:off x="4391025" y="2105025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14</xdr:row>
      <xdr:rowOff>0</xdr:rowOff>
    </xdr:from>
    <xdr:ext cx="2314575" cy="495300"/>
    <xdr:sp macro="" textlink="">
      <xdr:nvSpPr>
        <xdr:cNvPr id="73" name="Rectangle 1704"/>
        <xdr:cNvSpPr>
          <a:spLocks noChangeAspect="1" noChangeArrowheads="1"/>
        </xdr:cNvSpPr>
      </xdr:nvSpPr>
      <xdr:spPr bwMode="auto">
        <a:xfrm>
          <a:off x="4391025" y="2105025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15</xdr:row>
      <xdr:rowOff>0</xdr:rowOff>
    </xdr:from>
    <xdr:ext cx="2314575" cy="495300"/>
    <xdr:sp macro="" textlink="">
      <xdr:nvSpPr>
        <xdr:cNvPr id="74" name="Rectangle 1704"/>
        <xdr:cNvSpPr>
          <a:spLocks noChangeAspect="1" noChangeArrowheads="1"/>
        </xdr:cNvSpPr>
      </xdr:nvSpPr>
      <xdr:spPr bwMode="auto">
        <a:xfrm>
          <a:off x="4391025" y="2105025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16</xdr:row>
      <xdr:rowOff>0</xdr:rowOff>
    </xdr:from>
    <xdr:ext cx="2314575" cy="495300"/>
    <xdr:sp macro="" textlink="">
      <xdr:nvSpPr>
        <xdr:cNvPr id="75" name="Rectangle 1704"/>
        <xdr:cNvSpPr>
          <a:spLocks noChangeAspect="1" noChangeArrowheads="1"/>
        </xdr:cNvSpPr>
      </xdr:nvSpPr>
      <xdr:spPr bwMode="auto">
        <a:xfrm>
          <a:off x="4391025" y="2105025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17</xdr:row>
      <xdr:rowOff>0</xdr:rowOff>
    </xdr:from>
    <xdr:ext cx="2314575" cy="495300"/>
    <xdr:sp macro="" textlink="">
      <xdr:nvSpPr>
        <xdr:cNvPr id="76" name="Rectangle 1704"/>
        <xdr:cNvSpPr>
          <a:spLocks noChangeAspect="1" noChangeArrowheads="1"/>
        </xdr:cNvSpPr>
      </xdr:nvSpPr>
      <xdr:spPr bwMode="auto">
        <a:xfrm>
          <a:off x="4391025" y="2105025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18</xdr:row>
      <xdr:rowOff>0</xdr:rowOff>
    </xdr:from>
    <xdr:ext cx="2314575" cy="495300"/>
    <xdr:sp macro="" textlink="">
      <xdr:nvSpPr>
        <xdr:cNvPr id="77" name="Rectangle 1704"/>
        <xdr:cNvSpPr>
          <a:spLocks noChangeAspect="1" noChangeArrowheads="1"/>
        </xdr:cNvSpPr>
      </xdr:nvSpPr>
      <xdr:spPr bwMode="auto">
        <a:xfrm>
          <a:off x="4391025" y="2105025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19</xdr:row>
      <xdr:rowOff>0</xdr:rowOff>
    </xdr:from>
    <xdr:ext cx="2314575" cy="495300"/>
    <xdr:sp macro="" textlink="">
      <xdr:nvSpPr>
        <xdr:cNvPr id="78" name="Rectangle 1704"/>
        <xdr:cNvSpPr>
          <a:spLocks noChangeAspect="1" noChangeArrowheads="1"/>
        </xdr:cNvSpPr>
      </xdr:nvSpPr>
      <xdr:spPr bwMode="auto">
        <a:xfrm>
          <a:off x="4391025" y="2105025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20</xdr:row>
      <xdr:rowOff>0</xdr:rowOff>
    </xdr:from>
    <xdr:ext cx="2314575" cy="495300"/>
    <xdr:sp macro="" textlink="">
      <xdr:nvSpPr>
        <xdr:cNvPr id="79" name="Rectangle 1704"/>
        <xdr:cNvSpPr>
          <a:spLocks noChangeAspect="1" noChangeArrowheads="1"/>
        </xdr:cNvSpPr>
      </xdr:nvSpPr>
      <xdr:spPr bwMode="auto">
        <a:xfrm>
          <a:off x="4391025" y="2105025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21</xdr:row>
      <xdr:rowOff>0</xdr:rowOff>
    </xdr:from>
    <xdr:ext cx="2314575" cy="495300"/>
    <xdr:sp macro="" textlink="">
      <xdr:nvSpPr>
        <xdr:cNvPr id="80" name="Rectangle 1704"/>
        <xdr:cNvSpPr>
          <a:spLocks noChangeAspect="1" noChangeArrowheads="1"/>
        </xdr:cNvSpPr>
      </xdr:nvSpPr>
      <xdr:spPr bwMode="auto">
        <a:xfrm>
          <a:off x="4391025" y="2105025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22</xdr:row>
      <xdr:rowOff>0</xdr:rowOff>
    </xdr:from>
    <xdr:ext cx="2314575" cy="495300"/>
    <xdr:sp macro="" textlink="">
      <xdr:nvSpPr>
        <xdr:cNvPr id="81" name="Rectangle 1704"/>
        <xdr:cNvSpPr>
          <a:spLocks noChangeAspect="1" noChangeArrowheads="1"/>
        </xdr:cNvSpPr>
      </xdr:nvSpPr>
      <xdr:spPr bwMode="auto">
        <a:xfrm>
          <a:off x="4391025" y="2105025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23</xdr:row>
      <xdr:rowOff>0</xdr:rowOff>
    </xdr:from>
    <xdr:ext cx="2314575" cy="495300"/>
    <xdr:sp macro="" textlink="">
      <xdr:nvSpPr>
        <xdr:cNvPr id="82" name="Rectangle 1704"/>
        <xdr:cNvSpPr>
          <a:spLocks noChangeAspect="1" noChangeArrowheads="1"/>
        </xdr:cNvSpPr>
      </xdr:nvSpPr>
      <xdr:spPr bwMode="auto">
        <a:xfrm>
          <a:off x="4391025" y="2105025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24</xdr:row>
      <xdr:rowOff>0</xdr:rowOff>
    </xdr:from>
    <xdr:ext cx="2314575" cy="495300"/>
    <xdr:sp macro="" textlink="">
      <xdr:nvSpPr>
        <xdr:cNvPr id="83" name="Rectangle 1704"/>
        <xdr:cNvSpPr>
          <a:spLocks noChangeAspect="1" noChangeArrowheads="1"/>
        </xdr:cNvSpPr>
      </xdr:nvSpPr>
      <xdr:spPr bwMode="auto">
        <a:xfrm>
          <a:off x="4391025" y="2105025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25</xdr:row>
      <xdr:rowOff>0</xdr:rowOff>
    </xdr:from>
    <xdr:ext cx="2314575" cy="495300"/>
    <xdr:sp macro="" textlink="">
      <xdr:nvSpPr>
        <xdr:cNvPr id="84" name="Rectangle 1704"/>
        <xdr:cNvSpPr>
          <a:spLocks noChangeAspect="1" noChangeArrowheads="1"/>
        </xdr:cNvSpPr>
      </xdr:nvSpPr>
      <xdr:spPr bwMode="auto">
        <a:xfrm>
          <a:off x="4391025" y="2105025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26</xdr:row>
      <xdr:rowOff>0</xdr:rowOff>
    </xdr:from>
    <xdr:ext cx="2314575" cy="495300"/>
    <xdr:sp macro="" textlink="">
      <xdr:nvSpPr>
        <xdr:cNvPr id="85" name="Rectangle 1704"/>
        <xdr:cNvSpPr>
          <a:spLocks noChangeAspect="1" noChangeArrowheads="1"/>
        </xdr:cNvSpPr>
      </xdr:nvSpPr>
      <xdr:spPr bwMode="auto">
        <a:xfrm>
          <a:off x="4391025" y="2105025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27</xdr:row>
      <xdr:rowOff>0</xdr:rowOff>
    </xdr:from>
    <xdr:ext cx="2314575" cy="495300"/>
    <xdr:sp macro="" textlink="">
      <xdr:nvSpPr>
        <xdr:cNvPr id="86" name="Rectangle 1704"/>
        <xdr:cNvSpPr>
          <a:spLocks noChangeAspect="1" noChangeArrowheads="1"/>
        </xdr:cNvSpPr>
      </xdr:nvSpPr>
      <xdr:spPr bwMode="auto">
        <a:xfrm>
          <a:off x="4391025" y="2105025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28</xdr:row>
      <xdr:rowOff>0</xdr:rowOff>
    </xdr:from>
    <xdr:ext cx="2314575" cy="495300"/>
    <xdr:sp macro="" textlink="">
      <xdr:nvSpPr>
        <xdr:cNvPr id="87" name="Rectangle 1704"/>
        <xdr:cNvSpPr>
          <a:spLocks noChangeAspect="1" noChangeArrowheads="1"/>
        </xdr:cNvSpPr>
      </xdr:nvSpPr>
      <xdr:spPr bwMode="auto">
        <a:xfrm>
          <a:off x="4391025" y="2105025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29</xdr:row>
      <xdr:rowOff>0</xdr:rowOff>
    </xdr:from>
    <xdr:ext cx="2314575" cy="495300"/>
    <xdr:sp macro="" textlink="">
      <xdr:nvSpPr>
        <xdr:cNvPr id="88" name="Rectangle 1704"/>
        <xdr:cNvSpPr>
          <a:spLocks noChangeAspect="1" noChangeArrowheads="1"/>
        </xdr:cNvSpPr>
      </xdr:nvSpPr>
      <xdr:spPr bwMode="auto">
        <a:xfrm>
          <a:off x="4391025" y="2105025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30</xdr:row>
      <xdr:rowOff>0</xdr:rowOff>
    </xdr:from>
    <xdr:ext cx="2314575" cy="495300"/>
    <xdr:sp macro="" textlink="">
      <xdr:nvSpPr>
        <xdr:cNvPr id="89" name="Rectangle 1704"/>
        <xdr:cNvSpPr>
          <a:spLocks noChangeAspect="1" noChangeArrowheads="1"/>
        </xdr:cNvSpPr>
      </xdr:nvSpPr>
      <xdr:spPr bwMode="auto">
        <a:xfrm>
          <a:off x="4391025" y="2105025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31</xdr:row>
      <xdr:rowOff>0</xdr:rowOff>
    </xdr:from>
    <xdr:ext cx="2314575" cy="495300"/>
    <xdr:sp macro="" textlink="">
      <xdr:nvSpPr>
        <xdr:cNvPr id="90" name="Rectangle 1704"/>
        <xdr:cNvSpPr>
          <a:spLocks noChangeAspect="1" noChangeArrowheads="1"/>
        </xdr:cNvSpPr>
      </xdr:nvSpPr>
      <xdr:spPr bwMode="auto">
        <a:xfrm>
          <a:off x="4391025" y="2105025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32</xdr:row>
      <xdr:rowOff>0</xdr:rowOff>
    </xdr:from>
    <xdr:ext cx="2314575" cy="495300"/>
    <xdr:sp macro="" textlink="">
      <xdr:nvSpPr>
        <xdr:cNvPr id="91" name="Rectangle 1704"/>
        <xdr:cNvSpPr>
          <a:spLocks noChangeAspect="1" noChangeArrowheads="1"/>
        </xdr:cNvSpPr>
      </xdr:nvSpPr>
      <xdr:spPr bwMode="auto">
        <a:xfrm>
          <a:off x="4391025" y="2105025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33</xdr:row>
      <xdr:rowOff>0</xdr:rowOff>
    </xdr:from>
    <xdr:ext cx="2314575" cy="495300"/>
    <xdr:sp macro="" textlink="">
      <xdr:nvSpPr>
        <xdr:cNvPr id="92" name="Rectangle 1704"/>
        <xdr:cNvSpPr>
          <a:spLocks noChangeAspect="1" noChangeArrowheads="1"/>
        </xdr:cNvSpPr>
      </xdr:nvSpPr>
      <xdr:spPr bwMode="auto">
        <a:xfrm>
          <a:off x="4391025" y="2105025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34</xdr:row>
      <xdr:rowOff>0</xdr:rowOff>
    </xdr:from>
    <xdr:ext cx="2314575" cy="495300"/>
    <xdr:sp macro="" textlink="">
      <xdr:nvSpPr>
        <xdr:cNvPr id="93" name="Rectangle 1704"/>
        <xdr:cNvSpPr>
          <a:spLocks noChangeAspect="1" noChangeArrowheads="1"/>
        </xdr:cNvSpPr>
      </xdr:nvSpPr>
      <xdr:spPr bwMode="auto">
        <a:xfrm>
          <a:off x="4391025" y="2105025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35</xdr:row>
      <xdr:rowOff>0</xdr:rowOff>
    </xdr:from>
    <xdr:ext cx="2314575" cy="495300"/>
    <xdr:sp macro="" textlink="">
      <xdr:nvSpPr>
        <xdr:cNvPr id="94" name="Rectangle 1704"/>
        <xdr:cNvSpPr>
          <a:spLocks noChangeAspect="1" noChangeArrowheads="1"/>
        </xdr:cNvSpPr>
      </xdr:nvSpPr>
      <xdr:spPr bwMode="auto">
        <a:xfrm>
          <a:off x="4391025" y="2105025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oneCellAnchor>
    <xdr:from>
      <xdr:col>2</xdr:col>
      <xdr:colOff>1819275</xdr:colOff>
      <xdr:row>36</xdr:row>
      <xdr:rowOff>0</xdr:rowOff>
    </xdr:from>
    <xdr:ext cx="2314575" cy="495300"/>
    <xdr:sp macro="" textlink="">
      <xdr:nvSpPr>
        <xdr:cNvPr id="95" name="Rectangle 1704"/>
        <xdr:cNvSpPr>
          <a:spLocks noChangeAspect="1" noChangeArrowheads="1"/>
        </xdr:cNvSpPr>
      </xdr:nvSpPr>
      <xdr:spPr bwMode="auto">
        <a:xfrm>
          <a:off x="4391025" y="21050250"/>
          <a:ext cx="23145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  <a:p>
          <a:pPr algn="ctr" rtl="0">
            <a:defRPr sz="1000"/>
          </a:pPr>
          <a:endParaRPr lang="fr-FR" sz="1500" b="0" i="0" u="none" strike="noStrike" baseline="0">
            <a:solidFill>
              <a:srgbClr val="993366"/>
            </a:solidFill>
            <a:latin typeface="Calibri"/>
          </a:endParaRPr>
        </a:p>
      </xdr:txBody>
    </xdr:sp>
    <xdr:clientData/>
  </xdr:oneCellAnchor>
  <xdr:twoCellAnchor editAs="oneCell">
    <xdr:from>
      <xdr:col>2</xdr:col>
      <xdr:colOff>65651</xdr:colOff>
      <xdr:row>33</xdr:row>
      <xdr:rowOff>51954</xdr:rowOff>
    </xdr:from>
    <xdr:to>
      <xdr:col>2</xdr:col>
      <xdr:colOff>3598358</xdr:colOff>
      <xdr:row>33</xdr:row>
      <xdr:rowOff>2892135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742" y="99492954"/>
          <a:ext cx="3532707" cy="28401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</xdr:colOff>
      <xdr:row>10</xdr:row>
      <xdr:rowOff>47229</xdr:rowOff>
    </xdr:from>
    <xdr:to>
      <xdr:col>1</xdr:col>
      <xdr:colOff>628650</xdr:colOff>
      <xdr:row>10</xdr:row>
      <xdr:rowOff>152400</xdr:rowOff>
    </xdr:to>
    <xdr:sp macro="" textlink="">
      <xdr:nvSpPr>
        <xdr:cNvPr id="3" name="Forme libre 2"/>
        <xdr:cNvSpPr/>
      </xdr:nvSpPr>
      <xdr:spPr>
        <a:xfrm>
          <a:off x="1809750" y="2047479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114300</xdr:colOff>
      <xdr:row>12</xdr:row>
      <xdr:rowOff>47229</xdr:rowOff>
    </xdr:from>
    <xdr:to>
      <xdr:col>1</xdr:col>
      <xdr:colOff>628650</xdr:colOff>
      <xdr:row>12</xdr:row>
      <xdr:rowOff>152400</xdr:rowOff>
    </xdr:to>
    <xdr:sp macro="" textlink="">
      <xdr:nvSpPr>
        <xdr:cNvPr id="5" name="Forme libre 4"/>
        <xdr:cNvSpPr/>
      </xdr:nvSpPr>
      <xdr:spPr>
        <a:xfrm>
          <a:off x="1809750" y="2047479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114300</xdr:colOff>
      <xdr:row>12</xdr:row>
      <xdr:rowOff>47229</xdr:rowOff>
    </xdr:from>
    <xdr:to>
      <xdr:col>1</xdr:col>
      <xdr:colOff>628650</xdr:colOff>
      <xdr:row>12</xdr:row>
      <xdr:rowOff>152400</xdr:rowOff>
    </xdr:to>
    <xdr:sp macro="" textlink="">
      <xdr:nvSpPr>
        <xdr:cNvPr id="6" name="Forme libre 5"/>
        <xdr:cNvSpPr/>
      </xdr:nvSpPr>
      <xdr:spPr>
        <a:xfrm>
          <a:off x="1809750" y="2047479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114300</xdr:colOff>
      <xdr:row>13</xdr:row>
      <xdr:rowOff>47229</xdr:rowOff>
    </xdr:from>
    <xdr:to>
      <xdr:col>1</xdr:col>
      <xdr:colOff>628650</xdr:colOff>
      <xdr:row>13</xdr:row>
      <xdr:rowOff>152400</xdr:rowOff>
    </xdr:to>
    <xdr:sp macro="" textlink="">
      <xdr:nvSpPr>
        <xdr:cNvPr id="7" name="Forme libre 6"/>
        <xdr:cNvSpPr/>
      </xdr:nvSpPr>
      <xdr:spPr>
        <a:xfrm>
          <a:off x="1809750" y="2047479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114300</xdr:colOff>
      <xdr:row>14</xdr:row>
      <xdr:rowOff>47229</xdr:rowOff>
    </xdr:from>
    <xdr:to>
      <xdr:col>1</xdr:col>
      <xdr:colOff>628650</xdr:colOff>
      <xdr:row>14</xdr:row>
      <xdr:rowOff>152400</xdr:rowOff>
    </xdr:to>
    <xdr:sp macro="" textlink="">
      <xdr:nvSpPr>
        <xdr:cNvPr id="8" name="Forme libre 7"/>
        <xdr:cNvSpPr/>
      </xdr:nvSpPr>
      <xdr:spPr>
        <a:xfrm>
          <a:off x="1809750" y="2047479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114300</xdr:colOff>
      <xdr:row>15</xdr:row>
      <xdr:rowOff>47229</xdr:rowOff>
    </xdr:from>
    <xdr:to>
      <xdr:col>1</xdr:col>
      <xdr:colOff>628650</xdr:colOff>
      <xdr:row>15</xdr:row>
      <xdr:rowOff>152400</xdr:rowOff>
    </xdr:to>
    <xdr:sp macro="" textlink="">
      <xdr:nvSpPr>
        <xdr:cNvPr id="9" name="Forme libre 8"/>
        <xdr:cNvSpPr/>
      </xdr:nvSpPr>
      <xdr:spPr>
        <a:xfrm>
          <a:off x="1809750" y="2047479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114300</xdr:colOff>
      <xdr:row>16</xdr:row>
      <xdr:rowOff>47229</xdr:rowOff>
    </xdr:from>
    <xdr:to>
      <xdr:col>1</xdr:col>
      <xdr:colOff>628650</xdr:colOff>
      <xdr:row>16</xdr:row>
      <xdr:rowOff>152400</xdr:rowOff>
    </xdr:to>
    <xdr:sp macro="" textlink="">
      <xdr:nvSpPr>
        <xdr:cNvPr id="10" name="Forme libre 9"/>
        <xdr:cNvSpPr/>
      </xdr:nvSpPr>
      <xdr:spPr>
        <a:xfrm>
          <a:off x="1809750" y="2047479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114300</xdr:colOff>
      <xdr:row>17</xdr:row>
      <xdr:rowOff>47229</xdr:rowOff>
    </xdr:from>
    <xdr:to>
      <xdr:col>1</xdr:col>
      <xdr:colOff>628650</xdr:colOff>
      <xdr:row>17</xdr:row>
      <xdr:rowOff>152400</xdr:rowOff>
    </xdr:to>
    <xdr:sp macro="" textlink="">
      <xdr:nvSpPr>
        <xdr:cNvPr id="11" name="Forme libre 10"/>
        <xdr:cNvSpPr/>
      </xdr:nvSpPr>
      <xdr:spPr>
        <a:xfrm>
          <a:off x="1809750" y="2047479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114300</xdr:colOff>
      <xdr:row>18</xdr:row>
      <xdr:rowOff>47229</xdr:rowOff>
    </xdr:from>
    <xdr:to>
      <xdr:col>1</xdr:col>
      <xdr:colOff>628650</xdr:colOff>
      <xdr:row>18</xdr:row>
      <xdr:rowOff>152400</xdr:rowOff>
    </xdr:to>
    <xdr:sp macro="" textlink="">
      <xdr:nvSpPr>
        <xdr:cNvPr id="12" name="Forme libre 11"/>
        <xdr:cNvSpPr/>
      </xdr:nvSpPr>
      <xdr:spPr>
        <a:xfrm>
          <a:off x="1809750" y="2047479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114300</xdr:colOff>
      <xdr:row>19</xdr:row>
      <xdr:rowOff>47229</xdr:rowOff>
    </xdr:from>
    <xdr:to>
      <xdr:col>1</xdr:col>
      <xdr:colOff>628650</xdr:colOff>
      <xdr:row>19</xdr:row>
      <xdr:rowOff>152400</xdr:rowOff>
    </xdr:to>
    <xdr:sp macro="" textlink="">
      <xdr:nvSpPr>
        <xdr:cNvPr id="13" name="Forme libre 12"/>
        <xdr:cNvSpPr/>
      </xdr:nvSpPr>
      <xdr:spPr>
        <a:xfrm>
          <a:off x="1809750" y="2047479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114300</xdr:colOff>
      <xdr:row>20</xdr:row>
      <xdr:rowOff>47229</xdr:rowOff>
    </xdr:from>
    <xdr:to>
      <xdr:col>1</xdr:col>
      <xdr:colOff>628650</xdr:colOff>
      <xdr:row>20</xdr:row>
      <xdr:rowOff>152400</xdr:rowOff>
    </xdr:to>
    <xdr:sp macro="" textlink="">
      <xdr:nvSpPr>
        <xdr:cNvPr id="14" name="Forme libre 13"/>
        <xdr:cNvSpPr/>
      </xdr:nvSpPr>
      <xdr:spPr>
        <a:xfrm>
          <a:off x="1809750" y="2047479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114300</xdr:colOff>
      <xdr:row>21</xdr:row>
      <xdr:rowOff>47229</xdr:rowOff>
    </xdr:from>
    <xdr:to>
      <xdr:col>1</xdr:col>
      <xdr:colOff>628650</xdr:colOff>
      <xdr:row>21</xdr:row>
      <xdr:rowOff>152400</xdr:rowOff>
    </xdr:to>
    <xdr:sp macro="" textlink="">
      <xdr:nvSpPr>
        <xdr:cNvPr id="15" name="Forme libre 14"/>
        <xdr:cNvSpPr/>
      </xdr:nvSpPr>
      <xdr:spPr>
        <a:xfrm>
          <a:off x="1809750" y="2047479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114300</xdr:colOff>
      <xdr:row>22</xdr:row>
      <xdr:rowOff>47229</xdr:rowOff>
    </xdr:from>
    <xdr:to>
      <xdr:col>1</xdr:col>
      <xdr:colOff>628650</xdr:colOff>
      <xdr:row>22</xdr:row>
      <xdr:rowOff>152400</xdr:rowOff>
    </xdr:to>
    <xdr:sp macro="" textlink="">
      <xdr:nvSpPr>
        <xdr:cNvPr id="16" name="Forme libre 15"/>
        <xdr:cNvSpPr/>
      </xdr:nvSpPr>
      <xdr:spPr>
        <a:xfrm>
          <a:off x="1809750" y="2047479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114300</xdr:colOff>
      <xdr:row>23</xdr:row>
      <xdr:rowOff>47229</xdr:rowOff>
    </xdr:from>
    <xdr:to>
      <xdr:col>1</xdr:col>
      <xdr:colOff>628650</xdr:colOff>
      <xdr:row>23</xdr:row>
      <xdr:rowOff>152400</xdr:rowOff>
    </xdr:to>
    <xdr:sp macro="" textlink="">
      <xdr:nvSpPr>
        <xdr:cNvPr id="17" name="Forme libre 16"/>
        <xdr:cNvSpPr/>
      </xdr:nvSpPr>
      <xdr:spPr>
        <a:xfrm>
          <a:off x="1809750" y="2047479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114300</xdr:colOff>
      <xdr:row>24</xdr:row>
      <xdr:rowOff>47229</xdr:rowOff>
    </xdr:from>
    <xdr:to>
      <xdr:col>1</xdr:col>
      <xdr:colOff>628650</xdr:colOff>
      <xdr:row>24</xdr:row>
      <xdr:rowOff>152400</xdr:rowOff>
    </xdr:to>
    <xdr:sp macro="" textlink="">
      <xdr:nvSpPr>
        <xdr:cNvPr id="18" name="Forme libre 17"/>
        <xdr:cNvSpPr/>
      </xdr:nvSpPr>
      <xdr:spPr>
        <a:xfrm>
          <a:off x="1809750" y="2047479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114300</xdr:colOff>
      <xdr:row>25</xdr:row>
      <xdr:rowOff>47229</xdr:rowOff>
    </xdr:from>
    <xdr:to>
      <xdr:col>1</xdr:col>
      <xdr:colOff>628650</xdr:colOff>
      <xdr:row>25</xdr:row>
      <xdr:rowOff>152400</xdr:rowOff>
    </xdr:to>
    <xdr:sp macro="" textlink="">
      <xdr:nvSpPr>
        <xdr:cNvPr id="19" name="Forme libre 18"/>
        <xdr:cNvSpPr/>
      </xdr:nvSpPr>
      <xdr:spPr>
        <a:xfrm>
          <a:off x="1809750" y="2047479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114300</xdr:colOff>
      <xdr:row>26</xdr:row>
      <xdr:rowOff>47229</xdr:rowOff>
    </xdr:from>
    <xdr:to>
      <xdr:col>1</xdr:col>
      <xdr:colOff>628650</xdr:colOff>
      <xdr:row>26</xdr:row>
      <xdr:rowOff>152400</xdr:rowOff>
    </xdr:to>
    <xdr:sp macro="" textlink="">
      <xdr:nvSpPr>
        <xdr:cNvPr id="20" name="Forme libre 19"/>
        <xdr:cNvSpPr/>
      </xdr:nvSpPr>
      <xdr:spPr>
        <a:xfrm>
          <a:off x="1809750" y="2047479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114300</xdr:colOff>
      <xdr:row>27</xdr:row>
      <xdr:rowOff>47229</xdr:rowOff>
    </xdr:from>
    <xdr:to>
      <xdr:col>1</xdr:col>
      <xdr:colOff>628650</xdr:colOff>
      <xdr:row>27</xdr:row>
      <xdr:rowOff>152400</xdr:rowOff>
    </xdr:to>
    <xdr:sp macro="" textlink="">
      <xdr:nvSpPr>
        <xdr:cNvPr id="21" name="Forme libre 20"/>
        <xdr:cNvSpPr/>
      </xdr:nvSpPr>
      <xdr:spPr>
        <a:xfrm>
          <a:off x="1809750" y="2047479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114300</xdr:colOff>
      <xdr:row>28</xdr:row>
      <xdr:rowOff>47229</xdr:rowOff>
    </xdr:from>
    <xdr:to>
      <xdr:col>1</xdr:col>
      <xdr:colOff>628650</xdr:colOff>
      <xdr:row>28</xdr:row>
      <xdr:rowOff>152400</xdr:rowOff>
    </xdr:to>
    <xdr:sp macro="" textlink="">
      <xdr:nvSpPr>
        <xdr:cNvPr id="23" name="Forme libre 22"/>
        <xdr:cNvSpPr/>
      </xdr:nvSpPr>
      <xdr:spPr>
        <a:xfrm>
          <a:off x="1809750" y="9848454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114300</xdr:colOff>
      <xdr:row>28</xdr:row>
      <xdr:rowOff>47229</xdr:rowOff>
    </xdr:from>
    <xdr:to>
      <xdr:col>1</xdr:col>
      <xdr:colOff>628650</xdr:colOff>
      <xdr:row>28</xdr:row>
      <xdr:rowOff>152400</xdr:rowOff>
    </xdr:to>
    <xdr:sp macro="" textlink="">
      <xdr:nvSpPr>
        <xdr:cNvPr id="24" name="Forme libre 23"/>
        <xdr:cNvSpPr/>
      </xdr:nvSpPr>
      <xdr:spPr>
        <a:xfrm>
          <a:off x="1809750" y="9848454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114300</xdr:colOff>
      <xdr:row>29</xdr:row>
      <xdr:rowOff>47229</xdr:rowOff>
    </xdr:from>
    <xdr:to>
      <xdr:col>1</xdr:col>
      <xdr:colOff>628650</xdr:colOff>
      <xdr:row>29</xdr:row>
      <xdr:rowOff>152400</xdr:rowOff>
    </xdr:to>
    <xdr:sp macro="" textlink="">
      <xdr:nvSpPr>
        <xdr:cNvPr id="25" name="Forme libre 24"/>
        <xdr:cNvSpPr/>
      </xdr:nvSpPr>
      <xdr:spPr>
        <a:xfrm>
          <a:off x="1809750" y="9848454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114300</xdr:colOff>
      <xdr:row>30</xdr:row>
      <xdr:rowOff>47229</xdr:rowOff>
    </xdr:from>
    <xdr:to>
      <xdr:col>1</xdr:col>
      <xdr:colOff>628650</xdr:colOff>
      <xdr:row>30</xdr:row>
      <xdr:rowOff>152400</xdr:rowOff>
    </xdr:to>
    <xdr:sp macro="" textlink="">
      <xdr:nvSpPr>
        <xdr:cNvPr id="26" name="Forme libre 25"/>
        <xdr:cNvSpPr/>
      </xdr:nvSpPr>
      <xdr:spPr>
        <a:xfrm>
          <a:off x="1809750" y="9848454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114300</xdr:colOff>
      <xdr:row>31</xdr:row>
      <xdr:rowOff>47229</xdr:rowOff>
    </xdr:from>
    <xdr:to>
      <xdr:col>1</xdr:col>
      <xdr:colOff>628650</xdr:colOff>
      <xdr:row>31</xdr:row>
      <xdr:rowOff>152400</xdr:rowOff>
    </xdr:to>
    <xdr:sp macro="" textlink="">
      <xdr:nvSpPr>
        <xdr:cNvPr id="27" name="Forme libre 26"/>
        <xdr:cNvSpPr/>
      </xdr:nvSpPr>
      <xdr:spPr>
        <a:xfrm>
          <a:off x="1809750" y="9848454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114300</xdr:colOff>
      <xdr:row>32</xdr:row>
      <xdr:rowOff>47229</xdr:rowOff>
    </xdr:from>
    <xdr:to>
      <xdr:col>1</xdr:col>
      <xdr:colOff>628650</xdr:colOff>
      <xdr:row>32</xdr:row>
      <xdr:rowOff>152400</xdr:rowOff>
    </xdr:to>
    <xdr:sp macro="" textlink="">
      <xdr:nvSpPr>
        <xdr:cNvPr id="28" name="Forme libre 27"/>
        <xdr:cNvSpPr/>
      </xdr:nvSpPr>
      <xdr:spPr>
        <a:xfrm>
          <a:off x="1809750" y="9848454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114300</xdr:colOff>
      <xdr:row>33</xdr:row>
      <xdr:rowOff>47229</xdr:rowOff>
    </xdr:from>
    <xdr:to>
      <xdr:col>1</xdr:col>
      <xdr:colOff>628650</xdr:colOff>
      <xdr:row>33</xdr:row>
      <xdr:rowOff>152400</xdr:rowOff>
    </xdr:to>
    <xdr:sp macro="" textlink="">
      <xdr:nvSpPr>
        <xdr:cNvPr id="29" name="Forme libre 28"/>
        <xdr:cNvSpPr/>
      </xdr:nvSpPr>
      <xdr:spPr>
        <a:xfrm>
          <a:off x="1809750" y="9848454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114300</xdr:colOff>
      <xdr:row>34</xdr:row>
      <xdr:rowOff>47229</xdr:rowOff>
    </xdr:from>
    <xdr:to>
      <xdr:col>1</xdr:col>
      <xdr:colOff>628650</xdr:colOff>
      <xdr:row>34</xdr:row>
      <xdr:rowOff>152400</xdr:rowOff>
    </xdr:to>
    <xdr:sp macro="" textlink="">
      <xdr:nvSpPr>
        <xdr:cNvPr id="30" name="Forme libre 29"/>
        <xdr:cNvSpPr/>
      </xdr:nvSpPr>
      <xdr:spPr>
        <a:xfrm>
          <a:off x="1809750" y="9848454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114300</xdr:colOff>
      <xdr:row>11</xdr:row>
      <xdr:rowOff>47229</xdr:rowOff>
    </xdr:from>
    <xdr:to>
      <xdr:col>1</xdr:col>
      <xdr:colOff>628650</xdr:colOff>
      <xdr:row>11</xdr:row>
      <xdr:rowOff>152400</xdr:rowOff>
    </xdr:to>
    <xdr:sp macro="" textlink="">
      <xdr:nvSpPr>
        <xdr:cNvPr id="32" name="Forme libre 31"/>
        <xdr:cNvSpPr/>
      </xdr:nvSpPr>
      <xdr:spPr>
        <a:xfrm>
          <a:off x="1809750" y="2047479"/>
          <a:ext cx="514350" cy="105171"/>
        </a:xfrm>
        <a:custGeom>
          <a:avLst/>
          <a:gdLst>
            <a:gd name="connsiteX0" fmla="*/ 0 w 1276350"/>
            <a:gd name="connsiteY0" fmla="*/ 438546 h 505337"/>
            <a:gd name="connsiteX1" fmla="*/ 314325 w 1276350"/>
            <a:gd name="connsiteY1" fmla="*/ 396 h 505337"/>
            <a:gd name="connsiteX2" fmla="*/ 742950 w 1276350"/>
            <a:gd name="connsiteY2" fmla="*/ 505221 h 505337"/>
            <a:gd name="connsiteX3" fmla="*/ 1076325 w 1276350"/>
            <a:gd name="connsiteY3" fmla="*/ 48021 h 505337"/>
            <a:gd name="connsiteX4" fmla="*/ 1276350 w 1276350"/>
            <a:gd name="connsiteY4" fmla="*/ 124221 h 505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505337">
              <a:moveTo>
                <a:pt x="0" y="438546"/>
              </a:moveTo>
              <a:cubicBezTo>
                <a:pt x="95250" y="213914"/>
                <a:pt x="190500" y="-10717"/>
                <a:pt x="314325" y="396"/>
              </a:cubicBezTo>
              <a:cubicBezTo>
                <a:pt x="438150" y="11509"/>
                <a:pt x="615950" y="497284"/>
                <a:pt x="742950" y="505221"/>
              </a:cubicBezTo>
              <a:cubicBezTo>
                <a:pt x="869950" y="513158"/>
                <a:pt x="987425" y="111521"/>
                <a:pt x="1076325" y="48021"/>
              </a:cubicBezTo>
              <a:cubicBezTo>
                <a:pt x="1165225" y="-15479"/>
                <a:pt x="1236663" y="108346"/>
                <a:pt x="1276350" y="124221"/>
              </a:cubicBezTo>
            </a:path>
          </a:pathLst>
        </a:custGeom>
        <a:noFill/>
        <a:ln>
          <a:solidFill>
            <a:srgbClr val="F7A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bg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4"/>
  <dimension ref="A1:AM129"/>
  <sheetViews>
    <sheetView showGridLines="0" tabSelected="1" showWhiteSpace="0" view="pageBreakPreview" zoomScaleNormal="85" zoomScaleSheetLayoutView="100" zoomScalePageLayoutView="205" workbookViewId="0">
      <selection activeCell="B64" sqref="B64:B68"/>
    </sheetView>
  </sheetViews>
  <sheetFormatPr baseColWidth="10" defaultColWidth="11.44140625" defaultRowHeight="13.8"/>
  <cols>
    <col min="1" max="1" width="23.109375" style="53" customWidth="1"/>
    <col min="2" max="3" width="15.5546875" style="53" customWidth="1"/>
    <col min="4" max="4" width="16.5546875" style="53" customWidth="1"/>
    <col min="5" max="5" width="15.33203125" style="53" customWidth="1"/>
    <col min="6" max="6" width="13.109375" style="53" customWidth="1"/>
    <col min="7" max="7" width="13.44140625" style="53" customWidth="1"/>
    <col min="8" max="8" width="13.33203125" style="53" customWidth="1"/>
    <col min="9" max="9" width="13.5546875" style="53" customWidth="1"/>
    <col min="10" max="10" width="11.44140625" style="53" customWidth="1"/>
    <col min="11" max="22" width="0.109375" style="136" customWidth="1"/>
    <col min="23" max="23" width="18.33203125" style="136" bestFit="1" customWidth="1"/>
    <col min="24" max="35" width="0.109375" style="136" customWidth="1"/>
    <col min="36" max="36" width="11.44140625" style="136" customWidth="1"/>
    <col min="37" max="37" width="11.44140625" style="136"/>
    <col min="38" max="39" width="11.44140625" style="134"/>
    <col min="40" max="16384" width="11.44140625" style="53"/>
  </cols>
  <sheetData>
    <row r="1" spans="1:13">
      <c r="A1" s="22"/>
      <c r="B1" s="22"/>
      <c r="C1" s="22"/>
      <c r="D1" s="22"/>
      <c r="E1" s="22"/>
      <c r="F1" s="22"/>
      <c r="G1" s="22"/>
      <c r="H1" s="22"/>
      <c r="I1" s="22"/>
      <c r="J1" s="23"/>
    </row>
    <row r="2" spans="1:13">
      <c r="A2" s="22"/>
      <c r="B2" s="22"/>
      <c r="C2" s="22"/>
      <c r="D2" s="22"/>
      <c r="E2" s="22"/>
      <c r="F2" s="22"/>
      <c r="G2" s="22"/>
      <c r="H2" s="22"/>
      <c r="I2" s="22"/>
      <c r="J2" s="23"/>
      <c r="L2" s="136">
        <v>1</v>
      </c>
      <c r="M2" s="136" t="str">
        <f>VLOOKUP(L2,'Liste bassin'!$A$1:$B$38,2,0)</f>
        <v xml:space="preserve">Ile-de-France </v>
      </c>
    </row>
    <row r="3" spans="1:13" ht="15.6">
      <c r="A3" s="22"/>
      <c r="B3" s="22"/>
      <c r="C3" s="22"/>
      <c r="D3" s="22"/>
      <c r="E3" s="22"/>
      <c r="F3" s="22"/>
      <c r="G3" s="22"/>
      <c r="H3" s="22"/>
      <c r="I3" s="22"/>
      <c r="J3" s="23"/>
      <c r="L3" s="254" t="str">
        <f>M2</f>
        <v xml:space="preserve">Ile-de-France </v>
      </c>
      <c r="M3" s="254"/>
    </row>
    <row r="4" spans="1:13">
      <c r="A4" s="22"/>
      <c r="B4" s="22"/>
      <c r="C4" s="22"/>
      <c r="D4" s="22"/>
      <c r="E4" s="22"/>
      <c r="F4" s="22"/>
      <c r="G4" s="22"/>
      <c r="H4" s="22"/>
      <c r="I4" s="22"/>
      <c r="J4" s="23"/>
    </row>
    <row r="5" spans="1:13">
      <c r="A5" s="22"/>
      <c r="B5" s="22"/>
      <c r="C5" s="22"/>
      <c r="D5" s="22"/>
      <c r="E5" s="22"/>
      <c r="F5" s="22"/>
      <c r="G5" s="22"/>
      <c r="H5" s="22"/>
      <c r="I5" s="22"/>
      <c r="J5" s="23"/>
    </row>
    <row r="6" spans="1:13">
      <c r="A6" s="22"/>
      <c r="B6" s="22"/>
      <c r="C6" s="22"/>
      <c r="D6" s="22"/>
      <c r="E6" s="22"/>
      <c r="F6" s="22"/>
      <c r="G6" s="22"/>
      <c r="H6" s="22"/>
      <c r="I6" s="22"/>
      <c r="J6" s="23"/>
    </row>
    <row r="7" spans="1:13">
      <c r="A7" s="22"/>
      <c r="B7" s="22"/>
      <c r="C7" s="22"/>
      <c r="D7" s="22"/>
      <c r="E7" s="22"/>
      <c r="F7" s="22"/>
      <c r="G7" s="22"/>
      <c r="H7" s="22"/>
      <c r="I7" s="22"/>
      <c r="J7" s="23"/>
    </row>
    <row r="8" spans="1:13">
      <c r="A8" s="22"/>
      <c r="B8" s="22"/>
      <c r="C8" s="22"/>
      <c r="D8" s="22"/>
      <c r="E8" s="22"/>
      <c r="F8" s="22"/>
      <c r="G8" s="22"/>
      <c r="H8" s="22"/>
      <c r="I8" s="22"/>
      <c r="J8" s="23"/>
    </row>
    <row r="9" spans="1:13" ht="12.75" customHeight="1">
      <c r="A9" s="22"/>
      <c r="B9" s="22"/>
      <c r="C9" s="22"/>
      <c r="D9" s="22"/>
      <c r="E9" s="22"/>
      <c r="F9" s="22"/>
      <c r="G9" s="22"/>
      <c r="H9" s="22"/>
      <c r="I9" s="22"/>
      <c r="J9" s="23"/>
    </row>
    <row r="10" spans="1:13" ht="12.75" customHeight="1">
      <c r="A10" s="22"/>
      <c r="B10" s="22"/>
      <c r="C10" s="22"/>
      <c r="D10" s="22"/>
      <c r="E10" s="22"/>
      <c r="F10" s="22"/>
      <c r="G10" s="22"/>
      <c r="H10" s="22"/>
      <c r="I10" s="22"/>
      <c r="J10" s="23"/>
    </row>
    <row r="11" spans="1:13" ht="12.75" customHeight="1">
      <c r="A11" s="22"/>
      <c r="B11" s="22"/>
      <c r="C11" s="22"/>
      <c r="D11" s="22"/>
      <c r="E11" s="22"/>
      <c r="F11" s="22"/>
      <c r="G11" s="22"/>
      <c r="H11" s="22"/>
      <c r="I11" s="22"/>
      <c r="J11" s="23"/>
    </row>
    <row r="12" spans="1:13" ht="12.75" customHeight="1">
      <c r="A12" s="22"/>
      <c r="B12" s="22"/>
      <c r="C12" s="22"/>
      <c r="D12" s="22"/>
      <c r="E12" s="22"/>
      <c r="F12" s="22"/>
      <c r="G12" s="22"/>
      <c r="H12" s="22"/>
      <c r="I12" s="22"/>
      <c r="J12" s="23"/>
    </row>
    <row r="13" spans="1:13">
      <c r="A13" s="22"/>
      <c r="B13" s="22"/>
      <c r="C13" s="22"/>
      <c r="D13" s="22"/>
      <c r="E13" s="22"/>
      <c r="F13" s="22"/>
      <c r="G13" s="22"/>
      <c r="H13" s="22"/>
      <c r="I13" s="22"/>
      <c r="J13" s="23"/>
    </row>
    <row r="14" spans="1:13">
      <c r="A14" s="22"/>
      <c r="B14" s="22"/>
      <c r="C14" s="22"/>
      <c r="D14" s="22"/>
      <c r="E14" s="22"/>
      <c r="F14" s="22"/>
      <c r="G14" s="22"/>
      <c r="H14" s="22"/>
      <c r="I14" s="22"/>
      <c r="J14" s="23"/>
    </row>
    <row r="15" spans="1:13">
      <c r="A15" s="22"/>
      <c r="B15" s="22"/>
      <c r="C15" s="22"/>
      <c r="D15" s="22"/>
      <c r="E15" s="22"/>
      <c r="F15" s="22"/>
      <c r="G15" s="22"/>
      <c r="H15" s="22"/>
      <c r="I15" s="22"/>
      <c r="J15" s="23"/>
    </row>
    <row r="16" spans="1:13">
      <c r="A16" s="22"/>
      <c r="B16" s="22"/>
      <c r="C16" s="22"/>
      <c r="D16" s="22"/>
      <c r="E16" s="22"/>
      <c r="F16" s="22"/>
      <c r="G16" s="22"/>
      <c r="H16" s="22"/>
      <c r="I16" s="22"/>
      <c r="J16" s="23"/>
    </row>
    <row r="17" spans="1:10">
      <c r="A17" s="23"/>
      <c r="B17" s="23"/>
      <c r="C17" s="23"/>
      <c r="D17" s="23"/>
      <c r="E17" s="23"/>
      <c r="F17" s="23"/>
      <c r="G17" s="23"/>
      <c r="H17" s="23"/>
      <c r="I17" s="23"/>
      <c r="J17" s="23"/>
    </row>
    <row r="18" spans="1:10">
      <c r="A18" s="22"/>
      <c r="B18" s="22"/>
      <c r="C18" s="23"/>
      <c r="D18" s="23"/>
      <c r="E18" s="23"/>
      <c r="F18" s="23"/>
      <c r="G18" s="23"/>
      <c r="H18" s="23"/>
      <c r="I18" s="23"/>
      <c r="J18" s="23"/>
    </row>
    <row r="19" spans="1:10" ht="12.75" customHeight="1">
      <c r="A19" s="246" t="str">
        <f>IF(B19="Petite couronne","▪"," ")</f>
        <v xml:space="preserve"> </v>
      </c>
      <c r="B19" s="247" t="str">
        <f>IF(VLOOKUP(M2,Cartes!$B$1:$E$37,4,0)="OUI","Petite couronne","")</f>
        <v/>
      </c>
      <c r="C19" s="248" t="str">
        <f>"▪"</f>
        <v>▪</v>
      </c>
      <c r="D19" s="249" t="str">
        <f>"Zone sélectionnée : "&amp;CHAR(10)&amp;F23</f>
        <v xml:space="preserve">Zone sélectionnée : 
Ile-de-France </v>
      </c>
      <c r="E19" s="249"/>
      <c r="F19" s="23"/>
      <c r="G19" s="23"/>
      <c r="H19" s="23"/>
      <c r="I19" s="23"/>
      <c r="J19" s="23"/>
    </row>
    <row r="20" spans="1:10" ht="12.75" customHeight="1">
      <c r="A20" s="246"/>
      <c r="B20" s="247"/>
      <c r="C20" s="248"/>
      <c r="D20" s="249"/>
      <c r="E20" s="249"/>
      <c r="F20" s="23"/>
      <c r="G20" s="23"/>
      <c r="H20" s="23"/>
      <c r="I20" s="23"/>
      <c r="J20" s="23"/>
    </row>
    <row r="21" spans="1:10">
      <c r="A21" s="22"/>
      <c r="B21" s="135"/>
      <c r="C21" s="135"/>
      <c r="D21" s="23"/>
      <c r="E21" s="23"/>
      <c r="F21" s="23"/>
      <c r="G21" s="23"/>
      <c r="H21" s="23"/>
      <c r="I21" s="23"/>
      <c r="J21" s="23"/>
    </row>
    <row r="22" spans="1:10" ht="15" customHeight="1">
      <c r="A22" s="22"/>
      <c r="B22" s="22"/>
      <c r="C22" s="23"/>
      <c r="D22" s="23"/>
      <c r="E22" s="23"/>
      <c r="F22" s="23"/>
      <c r="G22" s="23"/>
      <c r="H22" s="23"/>
      <c r="I22" s="23"/>
      <c r="J22" s="23"/>
    </row>
    <row r="23" spans="1:10" ht="15" customHeight="1">
      <c r="A23" s="22"/>
      <c r="B23" s="22"/>
      <c r="C23" s="23"/>
      <c r="D23" s="256" t="s">
        <v>198</v>
      </c>
      <c r="E23" s="257"/>
      <c r="F23" s="252" t="str">
        <f>M2</f>
        <v xml:space="preserve">Ile-de-France </v>
      </c>
      <c r="G23" s="252"/>
      <c r="H23" s="252"/>
      <c r="I23" s="255" t="str">
        <f ca="1">IF(ISERROR(VLOOKUP(F23,OFFSET(Cartes!$B$1,,,COUNTA(Cartes!$B:$B),3),3,FALSE)),0,VLOOKUP(F23,OFFSET(Cartes!$B$1,,,COUNTA(Cartes!$B:$B),3),3,FALSE))</f>
        <v>France</v>
      </c>
      <c r="J23" s="255"/>
    </row>
    <row r="24" spans="1:10" ht="15" customHeight="1">
      <c r="A24" s="22"/>
      <c r="B24" s="22"/>
      <c r="C24" s="23"/>
      <c r="D24" s="256"/>
      <c r="E24" s="257"/>
      <c r="F24" s="47" t="s">
        <v>1038</v>
      </c>
      <c r="G24" s="47">
        <v>2022</v>
      </c>
      <c r="H24" s="47" t="s">
        <v>191</v>
      </c>
      <c r="I24" s="46" t="s">
        <v>1039</v>
      </c>
      <c r="J24" s="46" t="s">
        <v>204</v>
      </c>
    </row>
    <row r="25" spans="1:10" ht="15" customHeight="1">
      <c r="A25" s="23"/>
      <c r="B25" s="23"/>
      <c r="C25" s="23"/>
      <c r="D25" s="258" t="s">
        <v>82</v>
      </c>
      <c r="E25" s="258"/>
      <c r="F25" s="39">
        <f>VLOOKUP(M2,Données!$B:$CN,21,0)</f>
        <v>0.27825208353183206</v>
      </c>
      <c r="G25" s="39">
        <f>VLOOKUP(M2,Données!$B:$CN,20,0)</f>
        <v>0.28330129298849166</v>
      </c>
      <c r="H25" s="38" t="str">
        <f>VLOOKUP(M2,Données!$B:$CN,22,0)</f>
        <v>-0,5 pt(s)</v>
      </c>
      <c r="I25" s="39">
        <f ca="1">IF(ISERROR(VLOOKUP(I23,Données!$B:$CN,21,0))," ",VLOOKUP(I23,Données!$B:$CN,21,0))</f>
        <v>0.31014028242249136</v>
      </c>
      <c r="J25" s="44"/>
    </row>
    <row r="26" spans="1:10" ht="15" customHeight="1">
      <c r="A26" s="23"/>
      <c r="B26" s="23"/>
      <c r="C26" s="23"/>
      <c r="D26" s="258" t="s">
        <v>83</v>
      </c>
      <c r="E26" s="258"/>
      <c r="F26" s="38">
        <f>VLOOKUP(M2,Données!B:D,3,0)</f>
        <v>524470.66984797502</v>
      </c>
      <c r="G26" s="38">
        <f>VLOOKUP(M2,Données!B:D,2,0)</f>
        <v>532981</v>
      </c>
      <c r="H26" s="39">
        <f>VLOOKUP(M2,Données!$B:$CN,4,0)</f>
        <v>-1.5967417510239557E-2</v>
      </c>
      <c r="I26" s="38">
        <f ca="1">IF(ISERROR(VLOOKUP(I23,Données!B:D,3,0))," ",VLOOKUP(I23,Données!B:D,3,0))</f>
        <v>3039414.6351746619</v>
      </c>
      <c r="J26" s="39">
        <f ca="1">IF(I26=0,"-",F26/I26)</f>
        <v>0.17255647313741251</v>
      </c>
    </row>
    <row r="27" spans="1:10" ht="15" customHeight="1">
      <c r="A27" s="23"/>
      <c r="B27" s="23"/>
      <c r="C27" s="23"/>
      <c r="D27" s="253" t="s">
        <v>84</v>
      </c>
      <c r="E27" s="253"/>
      <c r="F27" s="38">
        <f>VLOOKUP(M2,Données!B:CN,6,0)</f>
        <v>288922.28466398269</v>
      </c>
      <c r="G27" s="38">
        <f>VLOOKUP(M2,Données!B:CN,5,0)</f>
        <v>241909.05717083495</v>
      </c>
      <c r="H27" s="39">
        <f>VLOOKUP(M2,Données!$B:$CN,7,0)</f>
        <v>0.19434256841382846</v>
      </c>
      <c r="I27" s="38">
        <f ca="1">IF(ISERROR(VLOOKUP(I23,Données!B:CN,6,0))," ",VLOOKUP(I23,Données!B:CN,6,0))</f>
        <v>1855013.281565323</v>
      </c>
      <c r="J27" s="39">
        <f ca="1">IF(I27=0,"-",F27/I27)</f>
        <v>0.15575213802252688</v>
      </c>
    </row>
    <row r="28" spans="1:10" ht="15" customHeight="1">
      <c r="A28" s="23"/>
      <c r="B28" s="23"/>
      <c r="C28" s="23"/>
      <c r="D28" s="253" t="s">
        <v>85</v>
      </c>
      <c r="E28" s="253"/>
      <c r="F28" s="38">
        <f>VLOOKUP(M2,Données!$B:$CN,9,0)</f>
        <v>58776.396220908915</v>
      </c>
      <c r="G28" s="38">
        <f>VLOOKUP(M2,Données!$B:$CN,8,0)</f>
        <v>67002.803487470374</v>
      </c>
      <c r="H28" s="39">
        <f>VLOOKUP(M2,Données!$B:$CN,10,0)</f>
        <v>-0.12277706063597482</v>
      </c>
      <c r="I28" s="38">
        <f ca="1">IF(ISERROR(VLOOKUP(I23,Données!$B:$CN,9,0))," ",VLOOKUP(I23,Données!$B:$CN,9,0))</f>
        <v>839191.20879363373</v>
      </c>
      <c r="J28" s="39">
        <f ca="1">IF(I28=0,"-",F28/I28)</f>
        <v>7.0039337406074612E-2</v>
      </c>
    </row>
    <row r="29" spans="1:10">
      <c r="A29" s="23"/>
      <c r="B29" s="23"/>
      <c r="C29" s="23"/>
      <c r="D29" s="23"/>
      <c r="E29" s="23"/>
      <c r="F29" s="23"/>
      <c r="G29" s="23"/>
      <c r="H29" s="23"/>
      <c r="I29" s="22"/>
      <c r="J29" s="23"/>
    </row>
    <row r="30" spans="1:10">
      <c r="A30" s="23"/>
      <c r="B30" s="23"/>
      <c r="C30" s="23"/>
      <c r="D30" s="23"/>
      <c r="E30" s="23"/>
      <c r="F30" s="23"/>
      <c r="G30" s="23"/>
      <c r="H30" s="23"/>
      <c r="I30" s="22"/>
      <c r="J30" s="23"/>
    </row>
    <row r="31" spans="1:10">
      <c r="A31" s="22"/>
      <c r="B31" s="22"/>
      <c r="C31" s="23"/>
      <c r="D31" s="23"/>
      <c r="E31" s="23"/>
      <c r="F31" s="23"/>
      <c r="G31" s="23"/>
      <c r="H31" s="23"/>
      <c r="I31" s="23"/>
      <c r="J31" s="23"/>
    </row>
    <row r="32" spans="1:10">
      <c r="A32" s="23"/>
      <c r="B32" s="23"/>
      <c r="C32" s="23"/>
      <c r="D32" s="23"/>
      <c r="E32" s="23"/>
      <c r="F32" s="23"/>
      <c r="G32" s="23"/>
      <c r="H32" s="23"/>
      <c r="I32" s="23"/>
      <c r="J32" s="23"/>
    </row>
    <row r="33" spans="1:15">
      <c r="A33" s="23"/>
      <c r="B33" s="23"/>
      <c r="C33" s="23"/>
      <c r="D33" s="23"/>
      <c r="E33" s="23"/>
      <c r="F33" s="23"/>
      <c r="G33" s="23"/>
      <c r="H33" s="23"/>
      <c r="I33" s="23"/>
      <c r="J33" s="23"/>
    </row>
    <row r="34" spans="1:15" ht="15" customHeight="1">
      <c r="A34" s="23"/>
      <c r="B34" s="23"/>
      <c r="C34" s="23"/>
      <c r="D34" s="23"/>
      <c r="E34" s="23"/>
      <c r="F34" s="23"/>
      <c r="G34" s="23"/>
      <c r="H34" s="23"/>
      <c r="I34" s="23"/>
      <c r="J34" s="23"/>
      <c r="M34" s="137" t="str">
        <f>"Ces 10 métiers représentent "&amp;ROUND((SUM(G36:G45)/F26)*100,1)&amp;"% des projets de recrutements"</f>
        <v>Ces 10 métiers représentent 28% des projets de recrutements</v>
      </c>
    </row>
    <row r="35" spans="1:15" ht="55.2">
      <c r="A35" s="23"/>
      <c r="B35" s="48"/>
      <c r="C35" s="250" t="s">
        <v>203</v>
      </c>
      <c r="D35" s="250"/>
      <c r="E35" s="250"/>
      <c r="F35" s="251"/>
      <c r="G35" s="45" t="s">
        <v>114</v>
      </c>
      <c r="H35" s="46" t="s">
        <v>115</v>
      </c>
      <c r="I35" s="46" t="s">
        <v>116</v>
      </c>
      <c r="J35" s="46" t="s">
        <v>195</v>
      </c>
    </row>
    <row r="36" spans="1:15" ht="15" customHeight="1">
      <c r="A36" s="23"/>
      <c r="B36" s="50" t="str">
        <f>VLOOKUP($M$2,Données!$B:$CN,L43,0)</f>
        <v>Artistes, professeurs d'art (musique, danse, spectacles)</v>
      </c>
      <c r="C36" s="25"/>
      <c r="D36" s="25"/>
      <c r="E36" s="25"/>
      <c r="F36" s="25"/>
      <c r="G36" s="40">
        <f>VLOOKUP($M$2,Données!$B:$CN,M43,0)</f>
        <v>22367.93769151095</v>
      </c>
      <c r="H36" s="40">
        <f>VLOOKUP($M$2,Données!$B:$CN,N43,0)</f>
        <v>2155.1921731471111</v>
      </c>
      <c r="I36" s="40">
        <f>VLOOKUP($M$2,Données!$B:$CN,O43,0)</f>
        <v>9720.8732882102904</v>
      </c>
      <c r="J36" s="41">
        <f t="shared" ref="J36:J45" si="0">H36/G36</f>
        <v>9.6351849816044818E-2</v>
      </c>
    </row>
    <row r="37" spans="1:15" ht="15" customHeight="1">
      <c r="A37" s="23"/>
      <c r="B37" s="50" t="str">
        <f>VLOOKUP($M$2,Données!$B:$CN,L44,0)</f>
        <v>Ingénieurs et cadres d'études, R et D en informatique, chefs de projets informatiques</v>
      </c>
      <c r="C37" s="25"/>
      <c r="D37" s="25"/>
      <c r="E37" s="25"/>
      <c r="F37" s="25"/>
      <c r="G37" s="38">
        <f>VLOOKUP($M$2,Données!$B:$CN,M44,0)</f>
        <v>20022.548566544319</v>
      </c>
      <c r="H37" s="38">
        <f>VLOOKUP($M$2,Données!$B:$CN,N44,0)</f>
        <v>13211.206457802999</v>
      </c>
      <c r="I37" s="38">
        <f>VLOOKUP($M$2,Données!$B:$CN,O44,0)</f>
        <v>106.63948582040908</v>
      </c>
      <c r="J37" s="39">
        <f t="shared" si="0"/>
        <v>0.65981642715940803</v>
      </c>
    </row>
    <row r="38" spans="1:15" ht="15" customHeight="1">
      <c r="A38" s="23"/>
      <c r="B38" s="50" t="str">
        <f>VLOOKUP($M$2,Données!$B:$CN,L45,0)</f>
        <v>Aides, apprentis, employés polyvalents de cuisine (y compris crêpes, pizzas, plonge …)</v>
      </c>
      <c r="C38" s="25"/>
      <c r="D38" s="25"/>
      <c r="E38" s="25"/>
      <c r="F38" s="25"/>
      <c r="G38" s="38">
        <f>VLOOKUP($M$2,Données!$B:$CN,M45,0)</f>
        <v>17851.722922958219</v>
      </c>
      <c r="H38" s="38">
        <f>VLOOKUP($M$2,Données!$B:$CN,N45,0)</f>
        <v>8466.4571095978245</v>
      </c>
      <c r="I38" s="38">
        <f>VLOOKUP($M$2,Données!$B:$CN,O45,0)</f>
        <v>2172.1775884946783</v>
      </c>
      <c r="J38" s="39">
        <f t="shared" si="0"/>
        <v>0.47426554546785687</v>
      </c>
    </row>
    <row r="39" spans="1:15" ht="15" customHeight="1">
      <c r="A39" s="23"/>
      <c r="B39" s="50" t="str">
        <f>VLOOKUP($M$2,Données!$B:$CN,L46,0)</f>
        <v>Agents d'entretien de locaux (y compris ATSEM)</v>
      </c>
      <c r="C39" s="25"/>
      <c r="D39" s="25"/>
      <c r="E39" s="25"/>
      <c r="F39" s="25"/>
      <c r="G39" s="38">
        <f>VLOOKUP($M$2,Données!$B:$CN,M46,0)</f>
        <v>15513.21009805987</v>
      </c>
      <c r="H39" s="38">
        <f>VLOOKUP($M$2,Données!$B:$CN,N46,0)</f>
        <v>6180.1330258037078</v>
      </c>
      <c r="I39" s="38">
        <f>VLOOKUP($M$2,Données!$B:$CN,O46,0)</f>
        <v>2216.2468167391939</v>
      </c>
      <c r="J39" s="39">
        <f t="shared" si="0"/>
        <v>0.39837873571870303</v>
      </c>
    </row>
    <row r="40" spans="1:15" ht="15" customHeight="1">
      <c r="A40" s="23"/>
      <c r="B40" s="50" t="str">
        <f>VLOOKUP($M$2,Données!$B:$CN,L47,0)</f>
        <v>Serveurs de cafés, de restaurants et commis</v>
      </c>
      <c r="C40" s="25"/>
      <c r="D40" s="25"/>
      <c r="E40" s="25"/>
      <c r="F40" s="25"/>
      <c r="G40" s="38">
        <f>VLOOKUP($M$2,Données!$B:$CN,M47,0)</f>
        <v>14940.577750304252</v>
      </c>
      <c r="H40" s="38">
        <f>VLOOKUP($M$2,Données!$B:$CN,N47,0)</f>
        <v>9735.9462532540401</v>
      </c>
      <c r="I40" s="38">
        <f>VLOOKUP($M$2,Données!$B:$CN,O47,0)</f>
        <v>3166.8508399867851</v>
      </c>
      <c r="J40" s="39">
        <f t="shared" si="0"/>
        <v>0.65164456261109283</v>
      </c>
    </row>
    <row r="41" spans="1:15" ht="15" customHeight="1">
      <c r="A41" s="23"/>
      <c r="B41" s="50" t="str">
        <f>VLOOKUP($M$2,Données!$B:$CN,L48,0)</f>
        <v>Agents de sécurité et de surveillance, enquêteurs privés et métiers assimilés</v>
      </c>
      <c r="C41" s="25"/>
      <c r="D41" s="25"/>
      <c r="E41" s="25"/>
      <c r="F41" s="25"/>
      <c r="G41" s="38">
        <f>VLOOKUP($M$2,Données!$B:$CN,M48,0)</f>
        <v>13519.524867131411</v>
      </c>
      <c r="H41" s="38">
        <f>VLOOKUP($M$2,Données!$B:$CN,N48,0)</f>
        <v>8608.9147619560936</v>
      </c>
      <c r="I41" s="38">
        <f>VLOOKUP($M$2,Données!$B:$CN,O48,0)</f>
        <v>2466.4090192222639</v>
      </c>
      <c r="J41" s="39">
        <f t="shared" si="0"/>
        <v>0.6367764286514267</v>
      </c>
    </row>
    <row r="42" spans="1:15" ht="15" customHeight="1">
      <c r="A42" s="23"/>
      <c r="B42" s="50" t="str">
        <f>VLOOKUP($M$2,Données!$B:$CN,L49,0)</f>
        <v>Secrétaires bureautiques et assimilés (y compris secrétaires médicales)</v>
      </c>
      <c r="C42" s="25"/>
      <c r="D42" s="25"/>
      <c r="E42" s="25"/>
      <c r="F42" s="25"/>
      <c r="G42" s="38">
        <f>VLOOKUP($M$2,Données!$B:$CN,M49,0)</f>
        <v>11010.122917537275</v>
      </c>
      <c r="H42" s="38">
        <f>VLOOKUP($M$2,Données!$B:$CN,N49,0)</f>
        <v>4737.4820372006589</v>
      </c>
      <c r="I42" s="38">
        <f>VLOOKUP($M$2,Données!$B:$CN,O49,0)</f>
        <v>369.02435944187829</v>
      </c>
      <c r="J42" s="39">
        <f t="shared" si="0"/>
        <v>0.43028420960265995</v>
      </c>
    </row>
    <row r="43" spans="1:15" ht="15" customHeight="1">
      <c r="A43" s="23"/>
      <c r="B43" s="50" t="str">
        <f>VLOOKUP($M$2,Données!$B:$CN,L50,0)</f>
        <v>Aides à domicile, aides ménagères, travailleuses familiales</v>
      </c>
      <c r="C43" s="25"/>
      <c r="D43" s="25"/>
      <c r="E43" s="25"/>
      <c r="F43" s="25"/>
      <c r="G43" s="38">
        <f>VLOOKUP($M$2,Données!$B:$CN,M50,0)</f>
        <v>10839.574285884133</v>
      </c>
      <c r="H43" s="38">
        <f>VLOOKUP($M$2,Données!$B:$CN,N50,0)</f>
        <v>8960.1754621548807</v>
      </c>
      <c r="I43" s="38">
        <f>VLOOKUP($M$2,Données!$B:$CN,O50,0)</f>
        <v>818.71811312001591</v>
      </c>
      <c r="J43" s="39">
        <f t="shared" si="0"/>
        <v>0.82661691555758743</v>
      </c>
      <c r="L43" s="136">
        <v>27</v>
      </c>
      <c r="M43" s="136">
        <v>28</v>
      </c>
      <c r="N43" s="136">
        <v>29</v>
      </c>
      <c r="O43" s="136">
        <v>30</v>
      </c>
    </row>
    <row r="44" spans="1:15" ht="15" customHeight="1">
      <c r="A44" s="23"/>
      <c r="B44" s="50" t="str">
        <f>VLOOKUP($M$2,Données!$B:$CN,L51,0)</f>
        <v>Aides-soignants (aides médico-psychologiques, auxiliaires de puériculture, assistants médicaux…)</v>
      </c>
      <c r="C44" s="25"/>
      <c r="D44" s="25"/>
      <c r="E44" s="25"/>
      <c r="F44" s="25"/>
      <c r="G44" s="38">
        <f>VLOOKUP($M$2,Données!$B:$CN,M51,0)</f>
        <v>10438.555860070357</v>
      </c>
      <c r="H44" s="38">
        <f>VLOOKUP($M$2,Données!$B:$CN,N51,0)</f>
        <v>7829.7066372279651</v>
      </c>
      <c r="I44" s="38">
        <f>VLOOKUP($M$2,Données!$B:$CN,O51,0)</f>
        <v>538.74449036832561</v>
      </c>
      <c r="J44" s="39">
        <f t="shared" si="0"/>
        <v>0.75007565626757033</v>
      </c>
      <c r="L44" s="136">
        <v>31</v>
      </c>
      <c r="M44" s="136">
        <v>32</v>
      </c>
      <c r="N44" s="136">
        <v>33</v>
      </c>
      <c r="O44" s="136">
        <v>34</v>
      </c>
    </row>
    <row r="45" spans="1:15" ht="15" customHeight="1">
      <c r="A45" s="23"/>
      <c r="B45" s="50" t="str">
        <f>VLOOKUP($M$2,Données!$B:$CN,L52,0)</f>
        <v>Commerciaux (techniciens commerciaux en entreprise)</v>
      </c>
      <c r="C45" s="25"/>
      <c r="D45" s="25"/>
      <c r="E45" s="25"/>
      <c r="F45" s="25"/>
      <c r="G45" s="38">
        <f>VLOOKUP($M$2,Données!$B:$CN,M52,0)</f>
        <v>10261.471960398745</v>
      </c>
      <c r="H45" s="38">
        <f>VLOOKUP($M$2,Données!$B:$CN,N52,0)</f>
        <v>4479.9938699598488</v>
      </c>
      <c r="I45" s="38">
        <f>VLOOKUP($M$2,Données!$B:$CN,O52,0)</f>
        <v>236.1327503516286</v>
      </c>
      <c r="J45" s="39">
        <f t="shared" si="0"/>
        <v>0.43658394110017751</v>
      </c>
      <c r="L45" s="136">
        <v>35</v>
      </c>
      <c r="M45" s="136">
        <v>36</v>
      </c>
      <c r="N45" s="136">
        <v>37</v>
      </c>
      <c r="O45" s="136">
        <v>38</v>
      </c>
    </row>
    <row r="46" spans="1:15" ht="1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L46" s="136">
        <v>39</v>
      </c>
      <c r="M46" s="136">
        <v>40</v>
      </c>
      <c r="N46" s="136">
        <v>41</v>
      </c>
      <c r="O46" s="136">
        <v>42</v>
      </c>
    </row>
    <row r="47" spans="1:15" ht="12.7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L47" s="136">
        <v>43</v>
      </c>
      <c r="M47" s="136">
        <v>44</v>
      </c>
      <c r="N47" s="136">
        <v>45</v>
      </c>
      <c r="O47" s="136">
        <v>46</v>
      </c>
    </row>
    <row r="48" spans="1:15" ht="12.7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L48" s="136">
        <v>47</v>
      </c>
      <c r="M48" s="136">
        <v>48</v>
      </c>
      <c r="N48" s="136">
        <v>49</v>
      </c>
      <c r="O48" s="136">
        <v>50</v>
      </c>
    </row>
    <row r="49" spans="1:27" ht="12.7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L49" s="136">
        <v>51</v>
      </c>
      <c r="M49" s="136">
        <v>52</v>
      </c>
      <c r="N49" s="136">
        <v>53</v>
      </c>
      <c r="O49" s="136">
        <v>54</v>
      </c>
    </row>
    <row r="50" spans="1:27" ht="12.7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L50" s="136">
        <v>55</v>
      </c>
      <c r="M50" s="136">
        <v>56</v>
      </c>
      <c r="N50" s="136">
        <v>57</v>
      </c>
      <c r="O50" s="136">
        <v>58</v>
      </c>
    </row>
    <row r="51" spans="1:27" ht="12.7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L51" s="136">
        <v>59</v>
      </c>
      <c r="M51" s="136">
        <v>60</v>
      </c>
      <c r="N51" s="136">
        <v>61</v>
      </c>
      <c r="O51" s="136">
        <v>62</v>
      </c>
    </row>
    <row r="52" spans="1:27" ht="12.7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L52" s="136">
        <v>63</v>
      </c>
      <c r="M52" s="136">
        <v>64</v>
      </c>
      <c r="N52" s="136">
        <v>65</v>
      </c>
      <c r="O52" s="136">
        <v>66</v>
      </c>
    </row>
    <row r="53" spans="1:27" ht="12.7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</row>
    <row r="54" spans="1:27" ht="12.7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</row>
    <row r="55" spans="1:27" ht="12.7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</row>
    <row r="56" spans="1:27" ht="12.7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M56" s="136" t="s">
        <v>196</v>
      </c>
      <c r="N56" s="136" t="str">
        <f>Données!BQ1</f>
        <v>IAA et agriculture</v>
      </c>
      <c r="O56" s="136" t="str">
        <f>Données!BR1</f>
        <v>Industrie manufacturière</v>
      </c>
      <c r="P56" s="136" t="str">
        <f>Données!BS1</f>
        <v>Construction</v>
      </c>
      <c r="Q56" s="136" t="str">
        <f>Données!BT1</f>
        <v>Commerce</v>
      </c>
      <c r="R56" s="136" t="str">
        <f>Données!BU1</f>
        <v>Services</v>
      </c>
      <c r="S56" s="136" t="str">
        <f>Données!BV1</f>
        <v>Transports et entreposage</v>
      </c>
      <c r="T56" s="136" t="str">
        <f>Données!BW1</f>
        <v>Hébergement et restauration</v>
      </c>
      <c r="U56" s="136" t="str">
        <f>Données!BX1</f>
        <v>Information et communication</v>
      </c>
      <c r="V56" s="136" t="str">
        <f>Données!BY1</f>
        <v>Activités financières et d'assurance</v>
      </c>
      <c r="W56" s="136" t="str">
        <f>Données!BZ1</f>
        <v>Activités immobilières</v>
      </c>
      <c r="X56" s="136" t="str">
        <f>Données!CA1</f>
        <v>Services scien., tech., adm. et soutien</v>
      </c>
      <c r="Y56" s="136" t="str">
        <f>Données!CB1</f>
        <v>Administration publique, enseignement</v>
      </c>
      <c r="Z56" s="136" t="str">
        <f>Données!CC1</f>
        <v>Santé humaine et action sociale</v>
      </c>
      <c r="AA56" s="136" t="str">
        <f>Données!CD1</f>
        <v>Autres activités de services</v>
      </c>
    </row>
    <row r="57" spans="1:27" ht="12.7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M57" s="136" t="str">
        <f>Données!B2</f>
        <v>France</v>
      </c>
      <c r="N57" s="136">
        <f>Données!BQ2</f>
        <v>0</v>
      </c>
      <c r="O57" s="136">
        <f>Données!BR2</f>
        <v>0</v>
      </c>
      <c r="P57" s="136">
        <f>Données!BS2</f>
        <v>0</v>
      </c>
      <c r="Q57" s="136">
        <f>Données!BT2</f>
        <v>0</v>
      </c>
      <c r="R57" s="136">
        <f>Données!BU2</f>
        <v>0</v>
      </c>
      <c r="S57" s="136">
        <f>Données!BV2</f>
        <v>0</v>
      </c>
      <c r="T57" s="136">
        <f>Données!BW2</f>
        <v>0</v>
      </c>
      <c r="U57" s="136">
        <f>Données!BX2</f>
        <v>0</v>
      </c>
      <c r="V57" s="136">
        <f>Données!BY2</f>
        <v>0</v>
      </c>
      <c r="W57" s="136">
        <f>Données!BZ2</f>
        <v>0</v>
      </c>
      <c r="X57" s="136">
        <f>Données!CA2</f>
        <v>0</v>
      </c>
      <c r="Y57" s="136">
        <f>Données!CB2</f>
        <v>0</v>
      </c>
      <c r="Z57" s="136">
        <f>Données!CC2</f>
        <v>0</v>
      </c>
      <c r="AA57" s="136">
        <f>Données!CD2</f>
        <v>0</v>
      </c>
    </row>
    <row r="58" spans="1:27" ht="1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M58" s="136" t="str">
        <f>Données!B3</f>
        <v xml:space="preserve">Ile-de-France </v>
      </c>
      <c r="N58" s="136">
        <f>Données!BQ3</f>
        <v>9901.0636927166015</v>
      </c>
      <c r="O58" s="136">
        <f>Données!BR3</f>
        <v>21407.284606766814</v>
      </c>
      <c r="P58" s="136">
        <f>Données!BS3</f>
        <v>50333.325903688499</v>
      </c>
      <c r="Q58" s="136">
        <f>Données!BT3</f>
        <v>68294.501468778486</v>
      </c>
      <c r="R58" s="136">
        <f>Données!BU3</f>
        <v>374534.49417602469</v>
      </c>
      <c r="S58" s="136">
        <f>Données!BV3</f>
        <v>27985.175588008889</v>
      </c>
      <c r="T58" s="136">
        <f>Données!BW3</f>
        <v>53901.935849864305</v>
      </c>
      <c r="U58" s="136">
        <f>Données!BX3</f>
        <v>48068.676095551375</v>
      </c>
      <c r="V58" s="136">
        <f>Données!BY3</f>
        <v>12558.454587967988</v>
      </c>
      <c r="W58" s="136">
        <f>Données!BZ3</f>
        <v>8233.1778673246245</v>
      </c>
      <c r="X58" s="136">
        <f>Données!CA3</f>
        <v>105525.90690288157</v>
      </c>
      <c r="Y58" s="136">
        <f>Données!CB3</f>
        <v>27480.052960555582</v>
      </c>
      <c r="Z58" s="136">
        <f>Données!CC3</f>
        <v>48220.63551554556</v>
      </c>
      <c r="AA58" s="136">
        <f>Données!CD3</f>
        <v>42560.478808324486</v>
      </c>
    </row>
    <row r="59" spans="1:27" ht="1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M59" s="136">
        <f>Données!B4</f>
        <v>0</v>
      </c>
      <c r="N59" s="136">
        <f>Données!BQ4</f>
        <v>0</v>
      </c>
      <c r="O59" s="136">
        <f>Données!BR4</f>
        <v>0</v>
      </c>
      <c r="P59" s="136">
        <f>Données!BS4</f>
        <v>0</v>
      </c>
      <c r="Q59" s="136">
        <f>Données!BT4</f>
        <v>0</v>
      </c>
      <c r="R59" s="136">
        <f>Données!BU4</f>
        <v>0</v>
      </c>
      <c r="S59" s="136">
        <f>Données!BV4</f>
        <v>0</v>
      </c>
      <c r="T59" s="136">
        <f>Données!BW4</f>
        <v>0</v>
      </c>
      <c r="U59" s="136">
        <f>Données!BX4</f>
        <v>0</v>
      </c>
      <c r="V59" s="136">
        <f>Données!BY4</f>
        <v>0</v>
      </c>
      <c r="W59" s="136">
        <f>Données!BZ4</f>
        <v>0</v>
      </c>
      <c r="X59" s="136">
        <f>Données!CA4</f>
        <v>0</v>
      </c>
      <c r="Y59" s="136">
        <f>Données!CB4</f>
        <v>0</v>
      </c>
      <c r="Z59" s="136">
        <f>Données!CC4</f>
        <v>0</v>
      </c>
      <c r="AA59" s="136">
        <f>Données!CD4</f>
        <v>0</v>
      </c>
    </row>
    <row r="60" spans="1:27">
      <c r="A60" s="23"/>
      <c r="B60" s="23"/>
      <c r="C60" s="23"/>
      <c r="D60" s="23"/>
      <c r="E60" s="23"/>
      <c r="F60" s="23"/>
      <c r="G60" s="23"/>
      <c r="H60" s="23"/>
      <c r="I60" s="23"/>
      <c r="J60" s="23"/>
      <c r="M60" s="136" t="str">
        <f>Données!B5</f>
        <v>Departement :</v>
      </c>
      <c r="N60" s="136">
        <f>Données!BQ5</f>
        <v>0</v>
      </c>
      <c r="O60" s="136">
        <f>Données!BR5</f>
        <v>0</v>
      </c>
      <c r="P60" s="136">
        <f>Données!BS5</f>
        <v>0</v>
      </c>
      <c r="Q60" s="136">
        <f>Données!BT5</f>
        <v>0</v>
      </c>
      <c r="R60" s="136">
        <f>Données!BU5</f>
        <v>0</v>
      </c>
      <c r="S60" s="136">
        <f>Données!BV5</f>
        <v>0</v>
      </c>
      <c r="T60" s="136">
        <f>Données!BW5</f>
        <v>0</v>
      </c>
      <c r="U60" s="136">
        <f>Données!BX5</f>
        <v>0</v>
      </c>
      <c r="V60" s="136">
        <f>Données!BY5</f>
        <v>0</v>
      </c>
      <c r="W60" s="136">
        <f>Données!BZ5</f>
        <v>0</v>
      </c>
      <c r="X60" s="136">
        <f>Données!CA5</f>
        <v>0</v>
      </c>
      <c r="Y60" s="136">
        <f>Données!CB5</f>
        <v>0</v>
      </c>
      <c r="Z60" s="136">
        <f>Données!CC5</f>
        <v>0</v>
      </c>
      <c r="AA60" s="136">
        <f>Données!CD5</f>
        <v>0</v>
      </c>
    </row>
    <row r="61" spans="1:27">
      <c r="A61" s="23"/>
      <c r="B61" s="23"/>
      <c r="C61" s="23"/>
      <c r="D61" s="23"/>
      <c r="E61" s="23"/>
      <c r="F61" s="23"/>
      <c r="G61" s="23"/>
      <c r="H61" s="23"/>
      <c r="I61" s="23"/>
      <c r="J61" s="23"/>
      <c r="M61" s="136" t="str">
        <f>Données!B6</f>
        <v>Paris</v>
      </c>
      <c r="N61" s="136">
        <f>Données!BQ6</f>
        <v>2640.6607861148032</v>
      </c>
      <c r="O61" s="136">
        <f>Données!BR6</f>
        <v>4433.3386501427249</v>
      </c>
      <c r="P61" s="136">
        <f>Données!BS6</f>
        <v>7476.6508204002348</v>
      </c>
      <c r="Q61" s="136">
        <f>Données!BT6</f>
        <v>18975.059308762513</v>
      </c>
      <c r="R61" s="136">
        <f>Données!BU6</f>
        <v>142001.23174705805</v>
      </c>
      <c r="S61" s="136">
        <f>Données!BV6</f>
        <v>4933.9919431430353</v>
      </c>
      <c r="T61" s="136">
        <f>Données!BW6</f>
        <v>26709.137811229823</v>
      </c>
      <c r="U61" s="136">
        <f>Données!BX6</f>
        <v>26028.304286149058</v>
      </c>
      <c r="V61" s="136">
        <f>Données!BY6</f>
        <v>6737.947024313964</v>
      </c>
      <c r="W61" s="136">
        <f>Données!BZ6</f>
        <v>3011.9163525685958</v>
      </c>
      <c r="X61" s="136">
        <f>Données!CA6</f>
        <v>38688.804369171427</v>
      </c>
      <c r="Y61" s="136">
        <f>Données!CB6</f>
        <v>6751.4625686561531</v>
      </c>
      <c r="Z61" s="136">
        <f>Données!CC6</f>
        <v>12783.51022267892</v>
      </c>
      <c r="AA61" s="136">
        <f>Données!CD6</f>
        <v>16356.157169146789</v>
      </c>
    </row>
    <row r="62" spans="1:27" ht="1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M62" s="136" t="str">
        <f>Données!B7</f>
        <v>Seine Et Marne</v>
      </c>
      <c r="N62" s="136">
        <f>Données!BQ7</f>
        <v>1873.3129862103356</v>
      </c>
      <c r="O62" s="136">
        <f>Données!BR7</f>
        <v>2414.6328898976649</v>
      </c>
      <c r="P62" s="136">
        <f>Données!BS7</f>
        <v>6910.2285123875808</v>
      </c>
      <c r="Q62" s="136">
        <f>Données!BT7</f>
        <v>7356.2866166373415</v>
      </c>
      <c r="R62" s="136">
        <f>Données!BU7</f>
        <v>25076.881363487129</v>
      </c>
      <c r="S62" s="136">
        <f>Données!BV7</f>
        <v>3338.2168459818154</v>
      </c>
      <c r="T62" s="136">
        <f>Données!BW7</f>
        <v>4444.7830411066079</v>
      </c>
      <c r="U62" s="136">
        <f>Données!BX7</f>
        <v>599.55057541492511</v>
      </c>
      <c r="V62" s="136">
        <f>Données!BY7</f>
        <v>486.15163980921989</v>
      </c>
      <c r="W62" s="136">
        <f>Données!BZ7</f>
        <v>342.01107620445231</v>
      </c>
      <c r="X62" s="136">
        <f>Données!CA7</f>
        <v>5423.4917845671735</v>
      </c>
      <c r="Y62" s="136">
        <f>Données!CB7</f>
        <v>2723.0202026088359</v>
      </c>
      <c r="Z62" s="136">
        <f>Données!CC7</f>
        <v>4849.1508371696073</v>
      </c>
      <c r="AA62" s="136">
        <f>Données!CD7</f>
        <v>2870.5053606244892</v>
      </c>
    </row>
    <row r="63" spans="1:27" ht="54">
      <c r="A63" s="49" t="s">
        <v>199</v>
      </c>
      <c r="B63" s="42" t="s">
        <v>114</v>
      </c>
      <c r="C63" s="43" t="s">
        <v>202</v>
      </c>
      <c r="D63" s="23"/>
      <c r="E63" s="23"/>
      <c r="F63" s="23"/>
      <c r="G63" s="23"/>
      <c r="H63" s="23"/>
      <c r="I63" s="23"/>
      <c r="J63" s="23"/>
      <c r="M63" s="136" t="str">
        <f>Données!B8</f>
        <v>Yvelines</v>
      </c>
      <c r="N63" s="136">
        <f>Données!BQ8</f>
        <v>1061.7367897371244</v>
      </c>
      <c r="O63" s="136">
        <f>Données!BR8</f>
        <v>2312.9080036597288</v>
      </c>
      <c r="P63" s="136">
        <f>Données!BS8</f>
        <v>3701.971561504377</v>
      </c>
      <c r="Q63" s="136">
        <f>Données!BT8</f>
        <v>7459.7196107504715</v>
      </c>
      <c r="R63" s="136">
        <f>Données!BU8</f>
        <v>29435.292892874655</v>
      </c>
      <c r="S63" s="136">
        <f>Données!BV8</f>
        <v>1607.7645154434906</v>
      </c>
      <c r="T63" s="136">
        <f>Données!BW8</f>
        <v>3828.6346865295109</v>
      </c>
      <c r="U63" s="136">
        <f>Données!BX8</f>
        <v>1975.9978287194131</v>
      </c>
      <c r="V63" s="136">
        <f>Données!BY8</f>
        <v>775.69568704716801</v>
      </c>
      <c r="W63" s="136">
        <f>Données!BZ8</f>
        <v>684.8348108907926</v>
      </c>
      <c r="X63" s="136">
        <f>Données!CA8</f>
        <v>8681.856479488406</v>
      </c>
      <c r="Y63" s="136">
        <f>Données!CB8</f>
        <v>2922.7431364266231</v>
      </c>
      <c r="Z63" s="136">
        <f>Données!CC8</f>
        <v>5438.6786648883199</v>
      </c>
      <c r="AA63" s="136">
        <f>Données!CD8</f>
        <v>3519.087083440947</v>
      </c>
    </row>
    <row r="64" spans="1:27" ht="15" customHeight="1">
      <c r="A64" s="26" t="s">
        <v>201</v>
      </c>
      <c r="B64" s="29">
        <f>N100</f>
        <v>9901.0636927166015</v>
      </c>
      <c r="C64" s="30">
        <f t="shared" ref="C64:C69" si="1">B64/SUM($B$64:$B$68)</f>
        <v>1.8878202847046832E-2</v>
      </c>
      <c r="D64" s="23"/>
      <c r="E64" s="23"/>
      <c r="F64" s="23"/>
      <c r="G64" s="23"/>
      <c r="H64" s="23"/>
      <c r="I64" s="22"/>
      <c r="J64" s="23"/>
      <c r="M64" s="136" t="str">
        <f>Données!B9</f>
        <v>Essonne</v>
      </c>
      <c r="N64" s="136">
        <f>Données!BQ9</f>
        <v>853.91351712959965</v>
      </c>
      <c r="O64" s="136">
        <f>Données!BR9</f>
        <v>2537.1578892929624</v>
      </c>
      <c r="P64" s="136">
        <f>Données!BS9</f>
        <v>5833.2518806005828</v>
      </c>
      <c r="Q64" s="136">
        <f>Données!BT9</f>
        <v>6635.1838962143211</v>
      </c>
      <c r="R64" s="136">
        <f>Données!BU9</f>
        <v>26339.869068741118</v>
      </c>
      <c r="S64" s="136">
        <f>Données!BV9</f>
        <v>3750.8298557688418</v>
      </c>
      <c r="T64" s="136">
        <f>Données!BW9</f>
        <v>2559.0598039483752</v>
      </c>
      <c r="U64" s="136">
        <f>Données!BX9</f>
        <v>1076.4525223977739</v>
      </c>
      <c r="V64" s="136">
        <f>Données!BY9</f>
        <v>329.54485718249089</v>
      </c>
      <c r="W64" s="136">
        <f>Données!BZ9</f>
        <v>541.30858897144742</v>
      </c>
      <c r="X64" s="136">
        <f>Données!CA9</f>
        <v>9073.2072676804273</v>
      </c>
      <c r="Y64" s="136">
        <f>Données!CB9</f>
        <v>2381.6364008244564</v>
      </c>
      <c r="Z64" s="136">
        <f>Données!CC9</f>
        <v>3838.5703485254917</v>
      </c>
      <c r="AA64" s="136">
        <f>Données!CD9</f>
        <v>2789.2594234418139</v>
      </c>
    </row>
    <row r="65" spans="1:27" ht="15" customHeight="1">
      <c r="A65" s="26" t="s">
        <v>57</v>
      </c>
      <c r="B65" s="28">
        <f>N101</f>
        <v>21407.284606766814</v>
      </c>
      <c r="C65" s="30">
        <f t="shared" si="1"/>
        <v>4.0816933791496875E-2</v>
      </c>
      <c r="D65" s="22"/>
      <c r="E65" s="22"/>
      <c r="F65" s="22"/>
      <c r="G65" s="22"/>
      <c r="H65" s="22"/>
      <c r="I65" s="22"/>
      <c r="J65" s="23"/>
      <c r="M65" s="136" t="str">
        <f>Données!B10</f>
        <v>Hauts de Seine</v>
      </c>
      <c r="N65" s="136">
        <f>Données!BQ10</f>
        <v>798.41451549179374</v>
      </c>
      <c r="O65" s="136">
        <f>Données!BR10</f>
        <v>4546.1606515659132</v>
      </c>
      <c r="P65" s="136">
        <f>Données!BS10</f>
        <v>5130.7322043176609</v>
      </c>
      <c r="Q65" s="136">
        <f>Données!BT10</f>
        <v>8730.3674243192891</v>
      </c>
      <c r="R65" s="136">
        <f>Données!BU10</f>
        <v>61735.021888526506</v>
      </c>
      <c r="S65" s="136">
        <f>Données!BV10</f>
        <v>2882.4448888526126</v>
      </c>
      <c r="T65" s="136">
        <f>Données!BW10</f>
        <v>6268.3171321249001</v>
      </c>
      <c r="U65" s="136">
        <f>Données!BX10</f>
        <v>12606.625770394015</v>
      </c>
      <c r="V65" s="136">
        <f>Données!BY10</f>
        <v>2785.4768390019881</v>
      </c>
      <c r="W65" s="136">
        <f>Données!BZ10</f>
        <v>1718.657517593399</v>
      </c>
      <c r="X65" s="136">
        <f>Données!CA10</f>
        <v>20188.189864697146</v>
      </c>
      <c r="Y65" s="136">
        <f>Données!CB10</f>
        <v>3642.3862972935576</v>
      </c>
      <c r="Z65" s="136">
        <f>Données!CC10</f>
        <v>6530.6661001650982</v>
      </c>
      <c r="AA65" s="136">
        <f>Données!CD10</f>
        <v>5112.2574784037906</v>
      </c>
    </row>
    <row r="66" spans="1:27" ht="15" customHeight="1">
      <c r="A66" s="26" t="s">
        <v>58</v>
      </c>
      <c r="B66" s="29">
        <f>N102</f>
        <v>50333.325903688499</v>
      </c>
      <c r="C66" s="30">
        <f t="shared" si="1"/>
        <v>9.5969763034181296E-2</v>
      </c>
      <c r="D66" s="22"/>
      <c r="E66" s="22"/>
      <c r="F66" s="22"/>
      <c r="G66" s="22"/>
      <c r="H66" s="22"/>
      <c r="I66" s="22"/>
      <c r="J66" s="23"/>
      <c r="M66" s="136" t="str">
        <f>Données!B11</f>
        <v>Seine Saint denis</v>
      </c>
      <c r="N66" s="136">
        <f>Données!BQ11</f>
        <v>873.49644563001152</v>
      </c>
      <c r="O66" s="136">
        <f>Données!BR11</f>
        <v>1430.9792594325531</v>
      </c>
      <c r="P66" s="136">
        <f>Données!BS11</f>
        <v>10715.166127239427</v>
      </c>
      <c r="Q66" s="136">
        <f>Données!BT11</f>
        <v>6559.1607413556812</v>
      </c>
      <c r="R66" s="136">
        <f>Données!BU11</f>
        <v>36352.418579138539</v>
      </c>
      <c r="S66" s="136">
        <f>Données!BV11</f>
        <v>5242.5816954297752</v>
      </c>
      <c r="T66" s="136">
        <f>Données!BW11</f>
        <v>3702.8193666698703</v>
      </c>
      <c r="U66" s="136">
        <f>Données!BX11</f>
        <v>2563.4804160207791</v>
      </c>
      <c r="V66" s="136">
        <f>Données!BY11</f>
        <v>464.42791158075039</v>
      </c>
      <c r="W66" s="136">
        <f>Données!BZ11</f>
        <v>541.10276997249639</v>
      </c>
      <c r="X66" s="136">
        <f>Données!CA11</f>
        <v>10080.757081074666</v>
      </c>
      <c r="Y66" s="136">
        <f>Données!CB11</f>
        <v>3199.8504026795827</v>
      </c>
      <c r="Z66" s="136">
        <f>Données!CC11</f>
        <v>5701.0763101686143</v>
      </c>
      <c r="AA66" s="136">
        <f>Données!CD11</f>
        <v>4856.3226255420277</v>
      </c>
    </row>
    <row r="67" spans="1:27" ht="15" customHeight="1" thickBot="1">
      <c r="A67" s="34" t="s">
        <v>59</v>
      </c>
      <c r="B67" s="31">
        <f>N103</f>
        <v>68294.501468778486</v>
      </c>
      <c r="C67" s="32">
        <f t="shared" si="1"/>
        <v>0.13021605476732298</v>
      </c>
      <c r="D67" s="23"/>
      <c r="E67" s="22"/>
      <c r="F67" s="22"/>
      <c r="G67" s="22"/>
      <c r="H67" s="22"/>
      <c r="I67" s="22"/>
      <c r="J67" s="23"/>
      <c r="M67" s="136" t="str">
        <f>Données!B12</f>
        <v>Val de Marne</v>
      </c>
      <c r="N67" s="136">
        <f>Données!BQ12</f>
        <v>797.32821579449717</v>
      </c>
      <c r="O67" s="136">
        <f>Données!BR12</f>
        <v>1265.3526640447199</v>
      </c>
      <c r="P67" s="136">
        <f>Données!BS12</f>
        <v>4990.9394258003013</v>
      </c>
      <c r="Q67" s="136">
        <f>Données!BT12</f>
        <v>6714.8417285498999</v>
      </c>
      <c r="R67" s="136">
        <f>Données!BU12</f>
        <v>30208.56817506189</v>
      </c>
      <c r="S67" s="136">
        <f>Données!BV12</f>
        <v>3121.0112775021626</v>
      </c>
      <c r="T67" s="136">
        <f>Données!BW12</f>
        <v>3754.2009203538805</v>
      </c>
      <c r="U67" s="136">
        <f>Données!BX12</f>
        <v>2431.4469493783899</v>
      </c>
      <c r="V67" s="136">
        <f>Données!BY12</f>
        <v>747.79438862216034</v>
      </c>
      <c r="W67" s="136">
        <f>Données!BZ12</f>
        <v>848.56080582471122</v>
      </c>
      <c r="X67" s="136">
        <f>Données!CA12</f>
        <v>6999.1937718221288</v>
      </c>
      <c r="Y67" s="136">
        <f>Données!CB12</f>
        <v>3291.9041636899237</v>
      </c>
      <c r="Z67" s="136">
        <f>Données!CC12</f>
        <v>5014.2565069027987</v>
      </c>
      <c r="AA67" s="136">
        <f>Données!CD12</f>
        <v>4000.1993909656876</v>
      </c>
    </row>
    <row r="68" spans="1:27" ht="14.4" thickBot="1">
      <c r="A68" s="35" t="s">
        <v>71</v>
      </c>
      <c r="B68" s="36">
        <f>N104</f>
        <v>374534.49417602469</v>
      </c>
      <c r="C68" s="37">
        <f t="shared" si="1"/>
        <v>0.71411904555995209</v>
      </c>
      <c r="D68" s="23"/>
      <c r="E68" s="22"/>
      <c r="F68" s="22"/>
      <c r="G68" s="22"/>
      <c r="H68" s="22"/>
      <c r="I68" s="22"/>
      <c r="J68" s="23"/>
      <c r="M68" s="136" t="str">
        <f>Données!B13</f>
        <v>Val d'Oise</v>
      </c>
      <c r="N68" s="136">
        <f>Données!BQ13</f>
        <v>1002.2004366084375</v>
      </c>
      <c r="O68" s="136">
        <f>Données!BR13</f>
        <v>2466.7545987305512</v>
      </c>
      <c r="P68" s="136">
        <f>Données!BS13</f>
        <v>5574.3853714383331</v>
      </c>
      <c r="Q68" s="136">
        <f>Données!BT13</f>
        <v>5863.8821421889525</v>
      </c>
      <c r="R68" s="136">
        <f>Données!BU13</f>
        <v>23385.210461136761</v>
      </c>
      <c r="S68" s="136">
        <f>Données!BV13</f>
        <v>3108.3345658871535</v>
      </c>
      <c r="T68" s="136">
        <f>Données!BW13</f>
        <v>2634.9830879013307</v>
      </c>
      <c r="U68" s="136">
        <f>Données!BX13</f>
        <v>786.81774707702414</v>
      </c>
      <c r="V68" s="136">
        <f>Données!BY13</f>
        <v>231.41624041024704</v>
      </c>
      <c r="W68" s="136">
        <f>Données!BZ13</f>
        <v>544.78594529872976</v>
      </c>
      <c r="X68" s="136">
        <f>Données!CA13</f>
        <v>6390.406284380193</v>
      </c>
      <c r="Y68" s="136">
        <f>Données!CB13</f>
        <v>2567.0497883764501</v>
      </c>
      <c r="Z68" s="136">
        <f>Données!CC13</f>
        <v>4064.7265250467017</v>
      </c>
      <c r="AA68" s="136">
        <f>Données!CD13</f>
        <v>3056.6902767589418</v>
      </c>
    </row>
    <row r="69" spans="1:27">
      <c r="A69" s="27" t="s">
        <v>197</v>
      </c>
      <c r="B69" s="28">
        <f>SUM(B64:B68)</f>
        <v>524470.66984797502</v>
      </c>
      <c r="C69" s="33">
        <f t="shared" si="1"/>
        <v>1</v>
      </c>
      <c r="D69" s="23"/>
      <c r="E69" s="22"/>
      <c r="F69" s="22"/>
      <c r="G69" s="22"/>
      <c r="H69" s="22"/>
      <c r="I69" s="22"/>
      <c r="J69" s="23"/>
      <c r="M69" s="136">
        <f>Données!B14</f>
        <v>0</v>
      </c>
      <c r="N69" s="136">
        <f>Données!BQ14</f>
        <v>0</v>
      </c>
      <c r="O69" s="136">
        <f>Données!BR14</f>
        <v>0</v>
      </c>
      <c r="P69" s="136">
        <f>Données!BS14</f>
        <v>0</v>
      </c>
      <c r="Q69" s="136">
        <f>Données!BT14</f>
        <v>0</v>
      </c>
      <c r="R69" s="136">
        <f>Données!BU14</f>
        <v>0</v>
      </c>
      <c r="S69" s="136">
        <f>Données!BV14</f>
        <v>0</v>
      </c>
      <c r="T69" s="136">
        <f>Données!BW14</f>
        <v>0</v>
      </c>
      <c r="U69" s="136">
        <f>Données!BX14</f>
        <v>0</v>
      </c>
      <c r="V69" s="136">
        <f>Données!BY14</f>
        <v>0</v>
      </c>
      <c r="W69" s="136">
        <f>Données!BZ14</f>
        <v>0</v>
      </c>
      <c r="X69" s="136">
        <f>Données!CA14</f>
        <v>0</v>
      </c>
      <c r="Y69" s="136">
        <f>Données!CB14</f>
        <v>0</v>
      </c>
      <c r="Z69" s="136">
        <f>Données!CC14</f>
        <v>0</v>
      </c>
      <c r="AA69" s="136">
        <f>Données!CD14</f>
        <v>0</v>
      </c>
    </row>
    <row r="70" spans="1:27">
      <c r="A70" s="24" t="s">
        <v>200</v>
      </c>
      <c r="B70" s="23"/>
      <c r="C70" s="23"/>
      <c r="D70" s="23"/>
      <c r="E70" s="22"/>
      <c r="F70" s="22"/>
      <c r="G70" s="22"/>
      <c r="H70" s="22"/>
      <c r="I70" s="22"/>
      <c r="J70" s="23"/>
      <c r="M70" s="136" t="str">
        <f>Données!B15</f>
        <v xml:space="preserve">Bassin : </v>
      </c>
      <c r="N70" s="136">
        <f>Données!BQ15</f>
        <v>0</v>
      </c>
      <c r="O70" s="136">
        <f>Données!BR15</f>
        <v>0</v>
      </c>
      <c r="P70" s="136">
        <f>Données!BS15</f>
        <v>0</v>
      </c>
      <c r="Q70" s="136">
        <f>Données!BT15</f>
        <v>0</v>
      </c>
      <c r="R70" s="136">
        <f>Données!BU15</f>
        <v>0</v>
      </c>
      <c r="S70" s="136">
        <f>Données!BV15</f>
        <v>0</v>
      </c>
      <c r="T70" s="136">
        <f>Données!BW15</f>
        <v>0</v>
      </c>
      <c r="U70" s="136">
        <f>Données!BX15</f>
        <v>0</v>
      </c>
      <c r="V70" s="136">
        <f>Données!BY15</f>
        <v>0</v>
      </c>
      <c r="W70" s="136">
        <f>Données!BZ15</f>
        <v>0</v>
      </c>
      <c r="X70" s="136">
        <f>Données!CA15</f>
        <v>0</v>
      </c>
      <c r="Y70" s="136">
        <f>Données!CB15</f>
        <v>0</v>
      </c>
      <c r="Z70" s="136">
        <f>Données!CC15</f>
        <v>0</v>
      </c>
      <c r="AA70" s="136">
        <f>Données!CD15</f>
        <v>0</v>
      </c>
    </row>
    <row r="71" spans="1:27">
      <c r="A71" s="23"/>
      <c r="B71" s="23"/>
      <c r="C71" s="23"/>
      <c r="D71" s="23"/>
      <c r="E71" s="22"/>
      <c r="F71" s="22"/>
      <c r="G71" s="22"/>
      <c r="H71" s="22"/>
      <c r="I71" s="22"/>
      <c r="J71" s="23"/>
      <c r="M71" s="136" t="str">
        <f>Données!B16</f>
        <v>T1 Paris</v>
      </c>
      <c r="N71" s="136">
        <f>Données!BQ16</f>
        <v>2640.6607861148032</v>
      </c>
      <c r="O71" s="136">
        <f>Données!BR16</f>
        <v>4433.3386501427249</v>
      </c>
      <c r="P71" s="136">
        <f>Données!BS16</f>
        <v>7476.6508204002348</v>
      </c>
      <c r="Q71" s="136">
        <f>Données!BT16</f>
        <v>18975.059308762513</v>
      </c>
      <c r="R71" s="136">
        <f>Données!BU16</f>
        <v>142001.23174705805</v>
      </c>
      <c r="S71" s="136">
        <f>Données!BV16</f>
        <v>4933.9919431430353</v>
      </c>
      <c r="T71" s="136">
        <f>Données!BW16</f>
        <v>26709.137811229823</v>
      </c>
      <c r="U71" s="136">
        <f>Données!BX16</f>
        <v>26028.304286149058</v>
      </c>
      <c r="V71" s="136">
        <f>Données!BY16</f>
        <v>6737.947024313964</v>
      </c>
      <c r="W71" s="136">
        <f>Données!BZ16</f>
        <v>3011.9163525685958</v>
      </c>
      <c r="X71" s="136">
        <f>Données!CA16</f>
        <v>38688.804369171427</v>
      </c>
      <c r="Y71" s="136">
        <f>Données!CB16</f>
        <v>6751.4625686561531</v>
      </c>
      <c r="Z71" s="136">
        <f>Données!CC16</f>
        <v>12783.51022267892</v>
      </c>
      <c r="AA71" s="136">
        <f>Données!CD16</f>
        <v>16356.157169146789</v>
      </c>
    </row>
    <row r="72" spans="1:27">
      <c r="A72" s="23"/>
      <c r="B72" s="23"/>
      <c r="C72" s="23"/>
      <c r="D72" s="22"/>
      <c r="E72" s="22"/>
      <c r="F72" s="22"/>
      <c r="G72" s="22"/>
      <c r="H72" s="22"/>
      <c r="I72" s="22"/>
      <c r="J72" s="23"/>
      <c r="M72" s="136" t="str">
        <f>Données!B17</f>
        <v>Sud 77</v>
      </c>
      <c r="N72" s="136">
        <f>Données!BQ17</f>
        <v>310.97154424013377</v>
      </c>
      <c r="O72" s="136">
        <f>Données!BR17</f>
        <v>395.34314322314265</v>
      </c>
      <c r="P72" s="136">
        <f>Données!BS17</f>
        <v>475.58717895285309</v>
      </c>
      <c r="Q72" s="136">
        <f>Données!BT17</f>
        <v>752.06645580342433</v>
      </c>
      <c r="R72" s="136">
        <f>Données!BU17</f>
        <v>2868.4971856920783</v>
      </c>
      <c r="S72" s="136">
        <f>Données!BV17</f>
        <v>150.22107500481476</v>
      </c>
      <c r="T72" s="136">
        <f>Données!BW17</f>
        <v>659.37361962604666</v>
      </c>
      <c r="U72" s="136">
        <f>Données!BX17</f>
        <v>52.234010899559841</v>
      </c>
      <c r="V72" s="136">
        <f>Données!BY17</f>
        <v>37.565496361490133</v>
      </c>
      <c r="W72" s="136">
        <f>Données!BZ17</f>
        <v>104.91438036910361</v>
      </c>
      <c r="X72" s="136">
        <f>Données!CA17</f>
        <v>431.59747522566386</v>
      </c>
      <c r="Y72" s="136">
        <f>Données!CB17</f>
        <v>232.97981261610576</v>
      </c>
      <c r="Z72" s="136">
        <f>Données!CC17</f>
        <v>956.68278167994731</v>
      </c>
      <c r="AA72" s="136">
        <f>Données!CD17</f>
        <v>242.92853390934289</v>
      </c>
    </row>
    <row r="73" spans="1:27">
      <c r="A73" s="23"/>
      <c r="B73" s="23"/>
      <c r="C73" s="23"/>
      <c r="D73" s="22"/>
      <c r="E73" s="22"/>
      <c r="F73" s="22"/>
      <c r="G73" s="22"/>
      <c r="H73" s="22"/>
      <c r="I73" s="22"/>
      <c r="J73" s="23"/>
      <c r="M73" s="136" t="str">
        <f>Données!B18</f>
        <v>Nord Est 77</v>
      </c>
      <c r="N73" s="136">
        <f>Données!BQ18</f>
        <v>188.5762369824796</v>
      </c>
      <c r="O73" s="136">
        <f>Données!BR18</f>
        <v>251.50474506251504</v>
      </c>
      <c r="P73" s="136">
        <f>Données!BS18</f>
        <v>616.2604665229818</v>
      </c>
      <c r="Q73" s="136">
        <f>Données!BT18</f>
        <v>529.78514877631369</v>
      </c>
      <c r="R73" s="136">
        <f>Données!BU18</f>
        <v>2164.549201466491</v>
      </c>
      <c r="S73" s="136">
        <f>Données!BV18</f>
        <v>427.52822166097644</v>
      </c>
      <c r="T73" s="136">
        <f>Données!BW18</f>
        <v>219.32964147024077</v>
      </c>
      <c r="U73" s="136">
        <f>Données!BX18</f>
        <v>12.408356151415166</v>
      </c>
      <c r="V73" s="136">
        <f>Données!BY18</f>
        <v>80.037187760478048</v>
      </c>
      <c r="W73" s="136">
        <f>Données!BZ18</f>
        <v>12.155003885397788</v>
      </c>
      <c r="X73" s="136">
        <f>Données!CA18</f>
        <v>515.25739377953801</v>
      </c>
      <c r="Y73" s="136">
        <f>Données!CB18</f>
        <v>94.768940311558097</v>
      </c>
      <c r="Z73" s="136">
        <f>Données!CC18</f>
        <v>491.92947309491058</v>
      </c>
      <c r="AA73" s="136">
        <f>Données!CD18</f>
        <v>311.13498335197545</v>
      </c>
    </row>
    <row r="74" spans="1:27">
      <c r="A74" s="23"/>
      <c r="B74" s="23"/>
      <c r="C74" s="23"/>
      <c r="D74" s="23"/>
      <c r="E74" s="23"/>
      <c r="F74" s="23"/>
      <c r="G74" s="23"/>
      <c r="H74" s="23"/>
      <c r="I74" s="23"/>
      <c r="J74" s="23"/>
      <c r="M74" s="136" t="str">
        <f>Données!B19</f>
        <v>Centre 77</v>
      </c>
      <c r="N74" s="136">
        <f>Données!BQ19</f>
        <v>239.47649712675016</v>
      </c>
      <c r="O74" s="136">
        <f>Données!BR19</f>
        <v>179.35801481581379</v>
      </c>
      <c r="P74" s="136">
        <f>Données!BS19</f>
        <v>835.00797893624178</v>
      </c>
      <c r="Q74" s="136">
        <f>Données!BT19</f>
        <v>676.46449494890169</v>
      </c>
      <c r="R74" s="136">
        <f>Données!BU19</f>
        <v>3071.6910279386229</v>
      </c>
      <c r="S74" s="136">
        <f>Données!BV19</f>
        <v>219.78036797822386</v>
      </c>
      <c r="T74" s="136">
        <f>Données!BW19</f>
        <v>264.99881283862732</v>
      </c>
      <c r="U74" s="136">
        <f>Données!BX19</f>
        <v>110.77366885284407</v>
      </c>
      <c r="V74" s="136">
        <f>Données!BY19</f>
        <v>96.343573859039836</v>
      </c>
      <c r="W74" s="136">
        <f>Données!BZ19</f>
        <v>7.7105654168641626</v>
      </c>
      <c r="X74" s="136">
        <f>Données!CA19</f>
        <v>706.00878241337784</v>
      </c>
      <c r="Y74" s="136">
        <f>Données!CB19</f>
        <v>431.21876022651054</v>
      </c>
      <c r="Z74" s="136">
        <f>Données!CC19</f>
        <v>980.66947791734515</v>
      </c>
      <c r="AA74" s="136">
        <f>Données!CD19</f>
        <v>254.18701843579052</v>
      </c>
    </row>
    <row r="75" spans="1:27">
      <c r="A75" s="23"/>
      <c r="B75" s="23"/>
      <c r="C75" s="23"/>
      <c r="D75" s="23"/>
      <c r="E75" s="23"/>
      <c r="F75" s="23"/>
      <c r="G75" s="23"/>
      <c r="H75" s="23"/>
      <c r="I75" s="23"/>
      <c r="J75" s="23"/>
      <c r="M75" s="136" t="str">
        <f>Données!B20</f>
        <v>Est 77</v>
      </c>
      <c r="N75" s="136">
        <f>Données!BQ20</f>
        <v>466.79925114760101</v>
      </c>
      <c r="O75" s="136">
        <f>Données!BR20</f>
        <v>206.85888443711644</v>
      </c>
      <c r="P75" s="136">
        <f>Données!BS20</f>
        <v>375.33212443906569</v>
      </c>
      <c r="Q75" s="136">
        <f>Données!BT20</f>
        <v>519.39221885933739</v>
      </c>
      <c r="R75" s="136">
        <f>Données!BU20</f>
        <v>1647.5405117799248</v>
      </c>
      <c r="S75" s="136">
        <f>Données!BV20</f>
        <v>340.55065059162143</v>
      </c>
      <c r="T75" s="136">
        <f>Données!BW20</f>
        <v>248.50237368145574</v>
      </c>
      <c r="U75" s="136">
        <f>Données!BX20</f>
        <v>60.999327648792736</v>
      </c>
      <c r="V75" s="136">
        <f>Données!BY20</f>
        <v>14.263808079206576</v>
      </c>
      <c r="W75" s="136">
        <f>Données!BZ20</f>
        <v>34.562604852211308</v>
      </c>
      <c r="X75" s="136">
        <f>Données!CA20</f>
        <v>118.98535819775964</v>
      </c>
      <c r="Y75" s="136">
        <f>Données!CB20</f>
        <v>97.676179405909167</v>
      </c>
      <c r="Z75" s="136">
        <f>Données!CC20</f>
        <v>463.44751371734458</v>
      </c>
      <c r="AA75" s="136">
        <f>Données!CD20</f>
        <v>268.55269560562328</v>
      </c>
    </row>
    <row r="76" spans="1:27">
      <c r="A76" s="23"/>
      <c r="B76" s="23"/>
      <c r="C76" s="23"/>
      <c r="D76" s="23"/>
      <c r="E76" s="23"/>
      <c r="F76" s="23"/>
      <c r="G76" s="23"/>
      <c r="H76" s="23"/>
      <c r="I76" s="23"/>
      <c r="J76" s="23"/>
      <c r="M76" s="136" t="str">
        <f>Données!B21</f>
        <v>Marne la Vallée</v>
      </c>
      <c r="N76" s="136">
        <f>Données!BQ21</f>
        <v>265.16050756605728</v>
      </c>
      <c r="O76" s="136">
        <f>Données!BR21</f>
        <v>1028.1621843284138</v>
      </c>
      <c r="P76" s="136">
        <f>Données!BS21</f>
        <v>2492.4499722537903</v>
      </c>
      <c r="Q76" s="136">
        <f>Données!BT21</f>
        <v>3107.4881520828226</v>
      </c>
      <c r="R76" s="136">
        <f>Données!BU21</f>
        <v>9190.6065406480575</v>
      </c>
      <c r="S76" s="136">
        <f>Données!BV21</f>
        <v>1099.1629874006449</v>
      </c>
      <c r="T76" s="136">
        <f>Données!BW21</f>
        <v>1674.2301033020522</v>
      </c>
      <c r="U76" s="136">
        <f>Données!BX21</f>
        <v>142.06105427106615</v>
      </c>
      <c r="V76" s="136">
        <f>Données!BY21</f>
        <v>145.43653036258183</v>
      </c>
      <c r="W76" s="136">
        <f>Données!BZ21</f>
        <v>137.47524699489205</v>
      </c>
      <c r="X76" s="136">
        <f>Données!CA21</f>
        <v>2537.8309020191941</v>
      </c>
      <c r="Y76" s="136">
        <f>Données!CB21</f>
        <v>1119.2319771208804</v>
      </c>
      <c r="Z76" s="136">
        <f>Données!CC21</f>
        <v>1155.5000646567207</v>
      </c>
      <c r="AA76" s="136">
        <f>Données!CD21</f>
        <v>1179.6776745200234</v>
      </c>
    </row>
    <row r="77" spans="1:27">
      <c r="A77" s="23"/>
      <c r="B77" s="23"/>
      <c r="C77" s="23"/>
      <c r="D77" s="23"/>
      <c r="E77" s="23"/>
      <c r="F77" s="23"/>
      <c r="G77" s="23"/>
      <c r="H77" s="23"/>
      <c r="I77" s="23"/>
      <c r="J77" s="23"/>
      <c r="M77" s="136" t="str">
        <f>Données!B22</f>
        <v>Porte Sud du Grand Paris</v>
      </c>
      <c r="N77" s="136">
        <f>Données!BQ22</f>
        <v>348.86077761187767</v>
      </c>
      <c r="O77" s="136">
        <f>Données!BR22</f>
        <v>1198.4917405946492</v>
      </c>
      <c r="P77" s="136">
        <f>Données!BS22</f>
        <v>3033.0311679685929</v>
      </c>
      <c r="Q77" s="136">
        <f>Données!BT22</f>
        <v>3737.5005617707889</v>
      </c>
      <c r="R77" s="136">
        <f>Données!BU22</f>
        <v>13860.320668077326</v>
      </c>
      <c r="S77" s="136">
        <f>Données!BV22</f>
        <v>2694.9451765737144</v>
      </c>
      <c r="T77" s="136">
        <f>Données!BW22</f>
        <v>1804.6962564654391</v>
      </c>
      <c r="U77" s="136">
        <f>Données!BX22</f>
        <v>407.9716427591469</v>
      </c>
      <c r="V77" s="136">
        <f>Données!BY22</f>
        <v>178.32880370684927</v>
      </c>
      <c r="W77" s="136">
        <f>Données!BZ22</f>
        <v>272.67878252117106</v>
      </c>
      <c r="X77" s="136">
        <f>Données!CA22</f>
        <v>3410.4751536912781</v>
      </c>
      <c r="Y77" s="136">
        <f>Données!CB22</f>
        <v>1581.7102740246739</v>
      </c>
      <c r="Z77" s="136">
        <f>Données!CC22</f>
        <v>2011.9931280496819</v>
      </c>
      <c r="AA77" s="136">
        <f>Données!CD22</f>
        <v>1497.5214502853657</v>
      </c>
    </row>
    <row r="78" spans="1:27">
      <c r="A78" s="23"/>
      <c r="B78" s="23"/>
      <c r="C78" s="23"/>
      <c r="D78" s="23"/>
      <c r="E78" s="23"/>
      <c r="F78" s="23"/>
      <c r="G78" s="23"/>
      <c r="H78" s="23"/>
      <c r="I78" s="23"/>
      <c r="J78" s="23"/>
      <c r="M78" s="136" t="str">
        <f>Données!B23</f>
        <v>Roissy - Le Bourget</v>
      </c>
      <c r="N78" s="136">
        <f>Données!BQ23</f>
        <v>477.80182813121633</v>
      </c>
      <c r="O78" s="136">
        <f>Données!BR23</f>
        <v>1012.6333226904401</v>
      </c>
      <c r="P78" s="136">
        <f>Données!BS23</f>
        <v>5444.6585138345063</v>
      </c>
      <c r="Q78" s="136">
        <f>Données!BT23</f>
        <v>4125.2069558876274</v>
      </c>
      <c r="R78" s="136">
        <f>Données!BU23</f>
        <v>14598.169966555481</v>
      </c>
      <c r="S78" s="136">
        <f>Données!BV23</f>
        <v>3441.636089752541</v>
      </c>
      <c r="T78" s="136">
        <f>Données!BW23</f>
        <v>1955.2443707992904</v>
      </c>
      <c r="U78" s="136">
        <f>Données!BX23</f>
        <v>548.64973527503878</v>
      </c>
      <c r="V78" s="136">
        <f>Données!BY23</f>
        <v>173.71307969729926</v>
      </c>
      <c r="W78" s="136">
        <f>Données!BZ23</f>
        <v>202.65371967373306</v>
      </c>
      <c r="X78" s="136">
        <f>Données!CA23</f>
        <v>4256.2558873939752</v>
      </c>
      <c r="Y78" s="136">
        <f>Données!CB23</f>
        <v>1207.2894786844249</v>
      </c>
      <c r="Z78" s="136">
        <f>Données!CC23</f>
        <v>1810.4000031888968</v>
      </c>
      <c r="AA78" s="136">
        <f>Données!CD23</f>
        <v>1002.3276020902848</v>
      </c>
    </row>
    <row r="79" spans="1:27">
      <c r="A79" s="23"/>
      <c r="B79" s="23"/>
      <c r="C79" s="23"/>
      <c r="D79" s="23"/>
      <c r="E79" s="23"/>
      <c r="F79" s="23"/>
      <c r="G79" s="23"/>
      <c r="H79" s="23"/>
      <c r="I79" s="23"/>
      <c r="J79" s="23"/>
      <c r="M79" s="136" t="str">
        <f>Données!B24</f>
        <v>Sud Ouest Francilien</v>
      </c>
      <c r="N79" s="136">
        <f>Données!BQ24</f>
        <v>177.97757940876468</v>
      </c>
      <c r="O79" s="136">
        <f>Données!BR24</f>
        <v>181.04995557694414</v>
      </c>
      <c r="P79" s="136">
        <f>Données!BS24</f>
        <v>463.08315431920818</v>
      </c>
      <c r="Q79" s="136">
        <f>Données!BT24</f>
        <v>587.17153588212511</v>
      </c>
      <c r="R79" s="136">
        <f>Données!BU24</f>
        <v>2961.3908711330841</v>
      </c>
      <c r="S79" s="136">
        <f>Données!BV24</f>
        <v>168.60235391990858</v>
      </c>
      <c r="T79" s="136">
        <f>Données!BW24</f>
        <v>396.43130425765315</v>
      </c>
      <c r="U79" s="136">
        <f>Données!BX24</f>
        <v>286.1460681244256</v>
      </c>
      <c r="V79" s="136">
        <f>Données!BY24</f>
        <v>54.519252518292106</v>
      </c>
      <c r="W79" s="136">
        <f>Données!BZ24</f>
        <v>40.877488358304781</v>
      </c>
      <c r="X79" s="136">
        <f>Données!CA24</f>
        <v>715.28156864813081</v>
      </c>
      <c r="Y79" s="136">
        <f>Données!CB24</f>
        <v>175.37152303837286</v>
      </c>
      <c r="Z79" s="136">
        <f>Données!CC24</f>
        <v>680.15701587262981</v>
      </c>
      <c r="AA79" s="136">
        <f>Données!CD24</f>
        <v>444.00429639536679</v>
      </c>
    </row>
    <row r="80" spans="1:27">
      <c r="A80" s="23"/>
      <c r="B80" s="23"/>
      <c r="C80" s="23"/>
      <c r="D80" s="23"/>
      <c r="E80" s="23"/>
      <c r="F80" s="23"/>
      <c r="G80" s="23"/>
      <c r="H80" s="23"/>
      <c r="I80" s="23"/>
      <c r="J80" s="23"/>
      <c r="M80" s="136" t="str">
        <f>Données!B25</f>
        <v>Seine-Aval</v>
      </c>
      <c r="N80" s="136">
        <f>Données!BQ25</f>
        <v>705.0103815795469</v>
      </c>
      <c r="O80" s="136">
        <f>Données!BR25</f>
        <v>1176.9537050389358</v>
      </c>
      <c r="P80" s="136">
        <f>Données!BS25</f>
        <v>1984.7908593215475</v>
      </c>
      <c r="Q80" s="136">
        <f>Données!BT25</f>
        <v>2887.0125867911556</v>
      </c>
      <c r="R80" s="136">
        <f>Données!BU25</f>
        <v>12540.423326987471</v>
      </c>
      <c r="S80" s="136">
        <f>Données!BV25</f>
        <v>522.1876856387139</v>
      </c>
      <c r="T80" s="136">
        <f>Données!BW25</f>
        <v>1690.2188955661984</v>
      </c>
      <c r="U80" s="136">
        <f>Données!BX25</f>
        <v>861.79241315217484</v>
      </c>
      <c r="V80" s="136">
        <f>Données!BY25</f>
        <v>329.63294788792649</v>
      </c>
      <c r="W80" s="136">
        <f>Données!BZ25</f>
        <v>270.30061396726757</v>
      </c>
      <c r="X80" s="136">
        <f>Données!CA25</f>
        <v>2842.8746966337521</v>
      </c>
      <c r="Y80" s="136">
        <f>Données!CB25</f>
        <v>1162.9580401648623</v>
      </c>
      <c r="Z80" s="136">
        <f>Données!CC25</f>
        <v>2761.0215494227564</v>
      </c>
      <c r="AA80" s="136">
        <f>Données!CD25</f>
        <v>2099.4364845538353</v>
      </c>
    </row>
    <row r="81" spans="1:27">
      <c r="A81" s="23"/>
      <c r="B81" s="23"/>
      <c r="C81" s="23"/>
      <c r="D81" s="23"/>
      <c r="E81" s="23"/>
      <c r="F81" s="23"/>
      <c r="G81" s="23"/>
      <c r="H81" s="23"/>
      <c r="I81" s="23"/>
      <c r="J81" s="23"/>
      <c r="M81" s="136" t="str">
        <f>Données!B26</f>
        <v>Versailles Saclay</v>
      </c>
      <c r="N81" s="136">
        <f>Données!BQ26</f>
        <v>479.66697986956046</v>
      </c>
      <c r="O81" s="136">
        <f>Données!BR26</f>
        <v>2257.6632149793481</v>
      </c>
      <c r="P81" s="136">
        <f>Données!BS26</f>
        <v>3436.6103788179976</v>
      </c>
      <c r="Q81" s="136">
        <f>Données!BT26</f>
        <v>6528.4504318209129</v>
      </c>
      <c r="R81" s="136">
        <f>Données!BU26</f>
        <v>24602.349856427361</v>
      </c>
      <c r="S81" s="136">
        <f>Données!BV26</f>
        <v>1847.1677971194556</v>
      </c>
      <c r="T81" s="136">
        <f>Données!BW26</f>
        <v>2653.1272672980308</v>
      </c>
      <c r="U81" s="136">
        <f>Données!BX26</f>
        <v>1605.8857585691494</v>
      </c>
      <c r="V81" s="136">
        <f>Données!BY26</f>
        <v>467.17965372491147</v>
      </c>
      <c r="W81" s="136">
        <f>Données!BZ26</f>
        <v>519.30187681247298</v>
      </c>
      <c r="X81" s="136">
        <f>Données!CA26</f>
        <v>10089.596910065662</v>
      </c>
      <c r="Y81" s="136">
        <f>Données!CB26</f>
        <v>2457.2802269968861</v>
      </c>
      <c r="Z81" s="136">
        <f>Données!CC26</f>
        <v>3042.0442346272494</v>
      </c>
      <c r="AA81" s="136">
        <f>Données!CD26</f>
        <v>1920.7661312135483</v>
      </c>
    </row>
    <row r="82" spans="1:27">
      <c r="A82" s="23"/>
      <c r="B82" s="23"/>
      <c r="C82" s="23"/>
      <c r="D82" s="23"/>
      <c r="E82" s="23"/>
      <c r="F82" s="23"/>
      <c r="G82" s="23"/>
      <c r="H82" s="23"/>
      <c r="I82" s="23"/>
      <c r="J82" s="23"/>
      <c r="M82" s="136" t="str">
        <f>Données!B27</f>
        <v>Ouest 95</v>
      </c>
      <c r="N82" s="136">
        <f>Données!BQ27</f>
        <v>148.78078631914008</v>
      </c>
      <c r="O82" s="136">
        <f>Données!BR27</f>
        <v>799.49775409751874</v>
      </c>
      <c r="P82" s="136">
        <f>Données!BS27</f>
        <v>938.29695479374254</v>
      </c>
      <c r="Q82" s="136">
        <f>Données!BT27</f>
        <v>1153.9910549221713</v>
      </c>
      <c r="R82" s="136">
        <f>Données!BU27</f>
        <v>6271.2873641771139</v>
      </c>
      <c r="S82" s="136">
        <f>Données!BV27</f>
        <v>513.43893646321112</v>
      </c>
      <c r="T82" s="136">
        <f>Données!BW27</f>
        <v>701.86078308322908</v>
      </c>
      <c r="U82" s="136">
        <f>Données!BX27</f>
        <v>144.74274203938973</v>
      </c>
      <c r="V82" s="136">
        <f>Données!BY27</f>
        <v>59.476348864742299</v>
      </c>
      <c r="W82" s="136">
        <f>Données!BZ27</f>
        <v>142.47007454704703</v>
      </c>
      <c r="X82" s="136">
        <f>Données!CA27</f>
        <v>2289.624572952348</v>
      </c>
      <c r="Y82" s="136">
        <f>Données!CB27</f>
        <v>552.99365023609244</v>
      </c>
      <c r="Z82" s="136">
        <f>Données!CC27</f>
        <v>853.94218037872713</v>
      </c>
      <c r="AA82" s="136">
        <f>Données!CD27</f>
        <v>1012.7380756123295</v>
      </c>
    </row>
    <row r="83" spans="1:27">
      <c r="A83" s="23"/>
      <c r="B83" s="23"/>
      <c r="C83" s="23"/>
      <c r="D83" s="23"/>
      <c r="E83" s="23"/>
      <c r="F83" s="23"/>
      <c r="G83" s="23"/>
      <c r="H83" s="23"/>
      <c r="I83" s="23"/>
      <c r="J83" s="23"/>
      <c r="M83" s="136" t="str">
        <f>Données!B28</f>
        <v>Sud 91</v>
      </c>
      <c r="N83" s="136">
        <f>Données!BQ28</f>
        <v>231.65084384016691</v>
      </c>
      <c r="O83" s="136">
        <f>Données!BR28</f>
        <v>183.29453776856565</v>
      </c>
      <c r="P83" s="136">
        <f>Données!BS28</f>
        <v>546.96214413501787</v>
      </c>
      <c r="Q83" s="136">
        <f>Données!BT28</f>
        <v>474.328942651506</v>
      </c>
      <c r="R83" s="136">
        <f>Données!BU28</f>
        <v>2712.3685453545258</v>
      </c>
      <c r="S83" s="136">
        <f>Données!BV28</f>
        <v>301.00007180552973</v>
      </c>
      <c r="T83" s="136">
        <f>Données!BW28</f>
        <v>234.96901713848095</v>
      </c>
      <c r="U83" s="136">
        <f>Données!BX28</f>
        <v>73.776192795459849</v>
      </c>
      <c r="V83" s="136">
        <f>Données!BY28</f>
        <v>58.7257530589156</v>
      </c>
      <c r="W83" s="136">
        <f>Données!BZ28</f>
        <v>108.47197964832026</v>
      </c>
      <c r="X83" s="136">
        <f>Données!CA28</f>
        <v>805.89348189663372</v>
      </c>
      <c r="Y83" s="136">
        <f>Données!CB28</f>
        <v>194.92889876294407</v>
      </c>
      <c r="Z83" s="136">
        <f>Données!CC28</f>
        <v>524.01049311999714</v>
      </c>
      <c r="AA83" s="136">
        <f>Données!CD28</f>
        <v>410.59265712824737</v>
      </c>
    </row>
    <row r="84" spans="1:27">
      <c r="A84" s="23"/>
      <c r="B84" s="23"/>
      <c r="C84" s="23"/>
      <c r="D84" s="23"/>
      <c r="E84" s="23"/>
      <c r="F84" s="23"/>
      <c r="G84" s="23"/>
      <c r="H84" s="23"/>
      <c r="I84" s="23"/>
      <c r="J84" s="23"/>
      <c r="M84" s="136" t="str">
        <f>Données!B29</f>
        <v>T12 Grand-Orly Seine Bièvre</v>
      </c>
      <c r="N84" s="136">
        <f>Données!BQ29</f>
        <v>480.68062504783188</v>
      </c>
      <c r="O84" s="136">
        <f>Données!BR29</f>
        <v>587.98132789815872</v>
      </c>
      <c r="P84" s="136">
        <f>Données!BS29</f>
        <v>3162.1965173407216</v>
      </c>
      <c r="Q84" s="136">
        <f>Données!BT29</f>
        <v>4041.8544074185484</v>
      </c>
      <c r="R84" s="136">
        <f>Données!BU29</f>
        <v>15531.785390501585</v>
      </c>
      <c r="S84" s="136">
        <f>Données!BV29</f>
        <v>2108.8037747985968</v>
      </c>
      <c r="T84" s="136">
        <f>Données!BW29</f>
        <v>2016.8284815988159</v>
      </c>
      <c r="U84" s="136">
        <f>Données!BX29</f>
        <v>946.74834446123111</v>
      </c>
      <c r="V84" s="136">
        <f>Données!BY29</f>
        <v>274.10620281930386</v>
      </c>
      <c r="W84" s="136">
        <f>Données!BZ29</f>
        <v>374.63257671805246</v>
      </c>
      <c r="X84" s="136">
        <f>Données!CA29</f>
        <v>3618.4813793033409</v>
      </c>
      <c r="Y84" s="136">
        <f>Données!CB29</f>
        <v>1469.2350701986593</v>
      </c>
      <c r="Z84" s="136">
        <f>Données!CC29</f>
        <v>2467.063199821057</v>
      </c>
      <c r="AA84" s="136">
        <f>Données!CD29</f>
        <v>2255.8863607825065</v>
      </c>
    </row>
    <row r="85" spans="1:27">
      <c r="A85" s="23"/>
      <c r="B85" s="23"/>
      <c r="C85" s="23"/>
      <c r="D85" s="23"/>
      <c r="E85" s="23"/>
      <c r="F85" s="23"/>
      <c r="G85" s="23"/>
      <c r="H85" s="23"/>
      <c r="I85" s="23"/>
      <c r="J85" s="23"/>
      <c r="M85" s="136" t="str">
        <f>Données!B30</f>
        <v>T2 Vallée Sud Grand Paris</v>
      </c>
      <c r="N85" s="136">
        <f>Données!BQ30</f>
        <v>93.512823486996552</v>
      </c>
      <c r="O85" s="136">
        <f>Données!BR30</f>
        <v>775.6930876756536</v>
      </c>
      <c r="P85" s="136">
        <f>Données!BS30</f>
        <v>835.59813910696244</v>
      </c>
      <c r="Q85" s="136">
        <f>Données!BT30</f>
        <v>1409.0360538248833</v>
      </c>
      <c r="R85" s="136">
        <f>Données!BU30</f>
        <v>9037.7041317158219</v>
      </c>
      <c r="S85" s="136">
        <f>Données!BV30</f>
        <v>333.31322586785996</v>
      </c>
      <c r="T85" s="136">
        <f>Données!BW30</f>
        <v>725.95785990843592</v>
      </c>
      <c r="U85" s="136">
        <f>Données!BX30</f>
        <v>1836.2630296760315</v>
      </c>
      <c r="V85" s="136">
        <f>Données!BY30</f>
        <v>346.26663221819501</v>
      </c>
      <c r="W85" s="136">
        <f>Données!BZ30</f>
        <v>280.26621316844967</v>
      </c>
      <c r="X85" s="136">
        <f>Données!CA30</f>
        <v>1985.5550637520666</v>
      </c>
      <c r="Y85" s="136">
        <f>Données!CB30</f>
        <v>1137.4450483630285</v>
      </c>
      <c r="Z85" s="136">
        <f>Données!CC30</f>
        <v>1422.9640857773115</v>
      </c>
      <c r="AA85" s="136">
        <f>Données!CD30</f>
        <v>969.67297298444885</v>
      </c>
    </row>
    <row r="86" spans="1:27">
      <c r="M86" s="136" t="str">
        <f>Données!B31</f>
        <v>T5 Boucle Nord de Seine</v>
      </c>
      <c r="N86" s="136">
        <f>Données!BQ31</f>
        <v>297.52715493757637</v>
      </c>
      <c r="O86" s="136">
        <f>Données!BR31</f>
        <v>1715.1222893384693</v>
      </c>
      <c r="P86" s="136">
        <f>Données!BS31</f>
        <v>2377.9611879506892</v>
      </c>
      <c r="Q86" s="136">
        <f>Données!BT31</f>
        <v>2870.1826540301408</v>
      </c>
      <c r="R86" s="136">
        <f>Données!BU31</f>
        <v>11227.210355747318</v>
      </c>
      <c r="S86" s="136">
        <f>Données!BV31</f>
        <v>1747.1319551472077</v>
      </c>
      <c r="T86" s="136">
        <f>Données!BW31</f>
        <v>1110.1078796090471</v>
      </c>
      <c r="U86" s="136">
        <f>Données!BX31</f>
        <v>1044.1373142295804</v>
      </c>
      <c r="V86" s="136">
        <f>Données!BY31</f>
        <v>368.70251327490905</v>
      </c>
      <c r="W86" s="136">
        <f>Données!BZ31</f>
        <v>281.53497200965234</v>
      </c>
      <c r="X86" s="136">
        <f>Données!CA31</f>
        <v>3448.5446832896241</v>
      </c>
      <c r="Y86" s="136">
        <f>Données!CB31</f>
        <v>721.9516828346043</v>
      </c>
      <c r="Z86" s="136">
        <f>Données!CC31</f>
        <v>1103.8461207098421</v>
      </c>
      <c r="AA86" s="136">
        <f>Données!CD31</f>
        <v>1401.2532346428507</v>
      </c>
    </row>
    <row r="87" spans="1:27">
      <c r="M87" s="136" t="str">
        <f>Données!B32</f>
        <v>T3 Grand Paris Seine Ouest</v>
      </c>
      <c r="N87" s="136">
        <f>Données!BQ32</f>
        <v>190.84805277777809</v>
      </c>
      <c r="O87" s="136">
        <f>Données!BR32</f>
        <v>336.31821127197401</v>
      </c>
      <c r="P87" s="136">
        <f>Données!BS32</f>
        <v>528.17630122895685</v>
      </c>
      <c r="Q87" s="136">
        <f>Données!BT32</f>
        <v>1498.6249992151165</v>
      </c>
      <c r="R87" s="136">
        <f>Données!BU32</f>
        <v>13571.082317469265</v>
      </c>
      <c r="S87" s="136">
        <f>Données!BV32</f>
        <v>393.67528978302488</v>
      </c>
      <c r="T87" s="136">
        <f>Données!BW32</f>
        <v>1284.1748516486323</v>
      </c>
      <c r="U87" s="136">
        <f>Données!BX32</f>
        <v>3550.1299829382438</v>
      </c>
      <c r="V87" s="136">
        <f>Données!BY32</f>
        <v>221.54839958738182</v>
      </c>
      <c r="W87" s="136">
        <f>Données!BZ32</f>
        <v>255.85807608143213</v>
      </c>
      <c r="X87" s="136">
        <f>Données!CA32</f>
        <v>3844.417948100785</v>
      </c>
      <c r="Y87" s="136">
        <f>Données!CB32</f>
        <v>525.73069302491604</v>
      </c>
      <c r="Z87" s="136">
        <f>Données!CC32</f>
        <v>1839.0191169809218</v>
      </c>
      <c r="AA87" s="136">
        <f>Données!CD32</f>
        <v>1656.5279593239263</v>
      </c>
    </row>
    <row r="88" spans="1:27">
      <c r="M88" s="136" t="str">
        <f>Données!B33</f>
        <v>T4 Paris Ouest La Défense</v>
      </c>
      <c r="N88" s="136">
        <f>Données!BQ33</f>
        <v>360.98784254710398</v>
      </c>
      <c r="O88" s="136">
        <f>Données!BR33</f>
        <v>2335.5924924580077</v>
      </c>
      <c r="P88" s="136">
        <f>Données!BS33</f>
        <v>2054.5108113911037</v>
      </c>
      <c r="Q88" s="136">
        <f>Données!BT33</f>
        <v>3685.5939750855282</v>
      </c>
      <c r="R88" s="136">
        <f>Données!BU33</f>
        <v>29493.27242909465</v>
      </c>
      <c r="S88" s="136">
        <f>Données!BV33</f>
        <v>782.17129659762122</v>
      </c>
      <c r="T88" s="136">
        <f>Données!BW33</f>
        <v>3299.8969520457777</v>
      </c>
      <c r="U88" s="136">
        <f>Données!BX33</f>
        <v>6212.1751762297208</v>
      </c>
      <c r="V88" s="136">
        <f>Données!BY33</f>
        <v>1856.8705627001877</v>
      </c>
      <c r="W88" s="136">
        <f>Données!BZ33</f>
        <v>944.5045728407523</v>
      </c>
      <c r="X88" s="136">
        <f>Données!CA33</f>
        <v>11211.948985286235</v>
      </c>
      <c r="Y88" s="136">
        <f>Données!CB33</f>
        <v>1356.4884455559059</v>
      </c>
      <c r="Z88" s="136">
        <f>Données!CC33</f>
        <v>2650.9973399225369</v>
      </c>
      <c r="AA88" s="136">
        <f>Données!CD33</f>
        <v>1178.219097915905</v>
      </c>
    </row>
    <row r="89" spans="1:27">
      <c r="M89" s="136" t="str">
        <f>Données!B34</f>
        <v>T6 Plaine Commune</v>
      </c>
      <c r="N89" s="136">
        <f>Données!BQ34</f>
        <v>212.94403589161954</v>
      </c>
      <c r="O89" s="136">
        <f>Données!BR34</f>
        <v>556.55528131900542</v>
      </c>
      <c r="P89" s="136">
        <f>Données!BS34</f>
        <v>3367.2284422104772</v>
      </c>
      <c r="Q89" s="136">
        <f>Données!BT34</f>
        <v>1977.1722260701188</v>
      </c>
      <c r="R89" s="136">
        <f>Données!BU34</f>
        <v>12056.55904391265</v>
      </c>
      <c r="S89" s="136">
        <f>Données!BV34</f>
        <v>1787.2797378749831</v>
      </c>
      <c r="T89" s="136">
        <f>Données!BW34</f>
        <v>1199.1645928208216</v>
      </c>
      <c r="U89" s="136">
        <f>Données!BX34</f>
        <v>1288.0139325558634</v>
      </c>
      <c r="V89" s="136">
        <f>Données!BY34</f>
        <v>209.97972448746648</v>
      </c>
      <c r="W89" s="136">
        <f>Données!BZ34</f>
        <v>103.61062943213135</v>
      </c>
      <c r="X89" s="136">
        <f>Données!CA34</f>
        <v>3357.8588913008984</v>
      </c>
      <c r="Y89" s="136">
        <f>Données!CB34</f>
        <v>901.08525600492987</v>
      </c>
      <c r="Z89" s="136">
        <f>Données!CC34</f>
        <v>1762.5058234297969</v>
      </c>
      <c r="AA89" s="136">
        <f>Données!CD34</f>
        <v>1447.0604560057718</v>
      </c>
    </row>
    <row r="90" spans="1:27">
      <c r="M90" s="136" t="str">
        <f>Données!B35</f>
        <v>T8 Est Ensemble</v>
      </c>
      <c r="N90" s="136">
        <f>Données!BQ35</f>
        <v>258.93865775707741</v>
      </c>
      <c r="O90" s="136">
        <f>Données!BR35</f>
        <v>467.07404306590587</v>
      </c>
      <c r="P90" s="136">
        <f>Données!BS35</f>
        <v>2496.9159067735859</v>
      </c>
      <c r="Q90" s="136">
        <f>Données!BT35</f>
        <v>1707.6351651430357</v>
      </c>
      <c r="R90" s="136">
        <f>Données!BU35</f>
        <v>11742.65338762908</v>
      </c>
      <c r="S90" s="136">
        <f>Données!BV35</f>
        <v>1117.6003847091652</v>
      </c>
      <c r="T90" s="136">
        <f>Données!BW35</f>
        <v>717.07131609783823</v>
      </c>
      <c r="U90" s="136">
        <f>Données!BX35</f>
        <v>611.55909140813515</v>
      </c>
      <c r="V90" s="136">
        <f>Données!BY35</f>
        <v>80.446748733877953</v>
      </c>
      <c r="W90" s="136">
        <f>Données!BZ35</f>
        <v>83.627510493681982</v>
      </c>
      <c r="X90" s="136">
        <f>Données!CA35</f>
        <v>3393.8687465947592</v>
      </c>
      <c r="Y90" s="136">
        <f>Données!CB35</f>
        <v>1339.1844451965044</v>
      </c>
      <c r="Z90" s="136">
        <f>Données!CC35</f>
        <v>1963.4982044453527</v>
      </c>
      <c r="AA90" s="136">
        <f>Données!CD35</f>
        <v>2435.7969399497688</v>
      </c>
    </row>
    <row r="91" spans="1:27">
      <c r="M91" s="136" t="str">
        <f>Données!B36</f>
        <v>T9 Grand Paris Grand Est</v>
      </c>
      <c r="N91" s="136">
        <f>Données!BQ36</f>
        <v>221.27888151519227</v>
      </c>
      <c r="O91" s="136">
        <f>Données!BR36</f>
        <v>154.93261968380983</v>
      </c>
      <c r="P91" s="136">
        <f>Données!BS36</f>
        <v>2159.2081467672169</v>
      </c>
      <c r="Q91" s="136">
        <f>Données!BT36</f>
        <v>1381.7421956618884</v>
      </c>
      <c r="R91" s="136">
        <f>Données!BU36</f>
        <v>5713.4336525119397</v>
      </c>
      <c r="S91" s="136">
        <f>Données!BV36</f>
        <v>611.75070205206487</v>
      </c>
      <c r="T91" s="136">
        <f>Données!BW36</f>
        <v>916.405318919769</v>
      </c>
      <c r="U91" s="136">
        <f>Données!BX36</f>
        <v>359.75455275536257</v>
      </c>
      <c r="V91" s="136">
        <f>Données!BY36</f>
        <v>81.072644478316704</v>
      </c>
      <c r="W91" s="136">
        <f>Données!BZ36</f>
        <v>228.89502423813877</v>
      </c>
      <c r="X91" s="136">
        <f>Données!CA36</f>
        <v>1074.4797561303476</v>
      </c>
      <c r="Y91" s="136">
        <f>Données!CB36</f>
        <v>684.85965313553061</v>
      </c>
      <c r="Z91" s="136">
        <f>Données!CC36</f>
        <v>1203.5491919113765</v>
      </c>
      <c r="AA91" s="136">
        <f>Données!CD36</f>
        <v>552.66680889103452</v>
      </c>
    </row>
    <row r="92" spans="1:27">
      <c r="M92" s="136" t="str">
        <f>Données!B37</f>
        <v>T11 Grand Paris Sud Est Avenir</v>
      </c>
      <c r="N92" s="136">
        <f>Données!BQ37</f>
        <v>50.721416565069518</v>
      </c>
      <c r="O92" s="136">
        <f>Données!BR37</f>
        <v>473.30729705140612</v>
      </c>
      <c r="P92" s="136">
        <f>Données!BS37</f>
        <v>1526.3594148497889</v>
      </c>
      <c r="Q92" s="136">
        <f>Données!BT37</f>
        <v>1330.3956582333399</v>
      </c>
      <c r="R92" s="136">
        <f>Données!BU37</f>
        <v>6118.4689719840362</v>
      </c>
      <c r="S92" s="136">
        <f>Données!BV37</f>
        <v>829.51922986930356</v>
      </c>
      <c r="T92" s="136">
        <f>Données!BW37</f>
        <v>1007.9083476271933</v>
      </c>
      <c r="U92" s="136">
        <f>Données!BX37</f>
        <v>227.03171427789675</v>
      </c>
      <c r="V92" s="136">
        <f>Données!BY37</f>
        <v>69.522987935081929</v>
      </c>
      <c r="W92" s="136">
        <f>Données!BZ37</f>
        <v>191.9437219861498</v>
      </c>
      <c r="X92" s="136">
        <f>Données!CA37</f>
        <v>1303.8534838389869</v>
      </c>
      <c r="Y92" s="136">
        <f>Données!CB37</f>
        <v>1082.6079847131496</v>
      </c>
      <c r="Z92" s="136">
        <f>Données!CC37</f>
        <v>996.87317555507968</v>
      </c>
      <c r="AA92" s="136">
        <f>Données!CD37</f>
        <v>409.20832618118982</v>
      </c>
    </row>
    <row r="93" spans="1:27">
      <c r="M93" s="136" t="str">
        <f>Données!B38</f>
        <v>T10 Paris Est Marne et Bois</v>
      </c>
      <c r="N93" s="136">
        <f>Données!BQ38</f>
        <v>338.83246927341077</v>
      </c>
      <c r="O93" s="136">
        <f>Données!BR38</f>
        <v>271.78084557572913</v>
      </c>
      <c r="P93" s="136">
        <f>Données!BS38</f>
        <v>1204.5263930376484</v>
      </c>
      <c r="Q93" s="136">
        <f>Données!BT38</f>
        <v>1882.8578704613033</v>
      </c>
      <c r="R93" s="136">
        <f>Données!BU38</f>
        <v>11113.703842699955</v>
      </c>
      <c r="S93" s="136">
        <f>Données!BV38</f>
        <v>620.58732514210442</v>
      </c>
      <c r="T93" s="136">
        <f>Données!BW38</f>
        <v>1045.7043769899497</v>
      </c>
      <c r="U93" s="136">
        <f>Données!BX38</f>
        <v>1289.3247569853268</v>
      </c>
      <c r="V93" s="136">
        <f>Données!BY38</f>
        <v>446.80833762406621</v>
      </c>
      <c r="W93" s="136">
        <f>Données!BZ38</f>
        <v>294.54127548284106</v>
      </c>
      <c r="X93" s="136">
        <f>Données!CA38</f>
        <v>2817.5111363331639</v>
      </c>
      <c r="Y93" s="136">
        <f>Données!CB38</f>
        <v>997.29090532727798</v>
      </c>
      <c r="Z93" s="136">
        <f>Données!CC38</f>
        <v>2027.0716165010695</v>
      </c>
      <c r="AA93" s="136">
        <f>Données!CD38</f>
        <v>1574.8641123141392</v>
      </c>
    </row>
    <row r="94" spans="1:27">
      <c r="B94" s="53" t="str">
        <f>UPPER("résultats de l'enquête")</f>
        <v>RÉSULTATS DE L'ENQUÊTE</v>
      </c>
      <c r="M94" s="136" t="str">
        <f>Données!B39</f>
        <v>Est 95</v>
      </c>
      <c r="N94" s="136">
        <f>Données!BQ39</f>
        <v>545.45490427216487</v>
      </c>
      <c r="O94" s="136">
        <f>Données!BR39</f>
        <v>377.47455420255369</v>
      </c>
      <c r="P94" s="136">
        <f>Données!BS39</f>
        <v>2151.4879387810447</v>
      </c>
      <c r="Q94" s="136">
        <f>Données!BT39</f>
        <v>2084.8362892963605</v>
      </c>
      <c r="R94" s="136">
        <f>Données!BU39</f>
        <v>9041.6815605511183</v>
      </c>
      <c r="S94" s="136">
        <f>Données!BV39</f>
        <v>924.16815988194924</v>
      </c>
      <c r="T94" s="136">
        <f>Données!BW39</f>
        <v>1099.7147077689383</v>
      </c>
      <c r="U94" s="136">
        <f>Données!BX39</f>
        <v>330.71424705642431</v>
      </c>
      <c r="V94" s="136">
        <f>Données!BY39</f>
        <v>92.738924617151255</v>
      </c>
      <c r="W94" s="136">
        <f>Données!BZ39</f>
        <v>321.27350119982503</v>
      </c>
      <c r="X94" s="136">
        <f>Données!CA39</f>
        <v>1771.0132041127654</v>
      </c>
      <c r="Y94" s="136">
        <f>Données!CB39</f>
        <v>1120.3116158038397</v>
      </c>
      <c r="Z94" s="136">
        <f>Données!CC39</f>
        <v>1987.9521272430561</v>
      </c>
      <c r="AA94" s="136">
        <f>Données!CD39</f>
        <v>1393.7950728671792</v>
      </c>
    </row>
    <row r="95" spans="1:27">
      <c r="M95" s="136" t="str">
        <f>Données!B40</f>
        <v>Brie-Créçois</v>
      </c>
      <c r="N95" s="136">
        <f>Données!BQ40</f>
        <v>167.9428287066836</v>
      </c>
      <c r="O95" s="136">
        <f>Données!BR40</f>
        <v>51.302704470017424</v>
      </c>
      <c r="P95" s="136">
        <f>Données!BS40</f>
        <v>350.43498955451912</v>
      </c>
      <c r="Q95" s="136">
        <f>Données!BT40</f>
        <v>370.65212537860759</v>
      </c>
      <c r="R95" s="136">
        <f>Données!BU40</f>
        <v>1396.5122789116372</v>
      </c>
      <c r="S95" s="136">
        <f>Données!BV40</f>
        <v>68.961149232614346</v>
      </c>
      <c r="T95" s="136">
        <f>Données!BW40</f>
        <v>266.88090807251274</v>
      </c>
      <c r="U95" s="136">
        <f>Données!BX40</f>
        <v>37.078696290040739</v>
      </c>
      <c r="V95" s="136">
        <f>Données!BY40</f>
        <v>77.221449296353541</v>
      </c>
      <c r="W95" s="136">
        <f>Données!BZ40</f>
        <v>7.0011040581359492</v>
      </c>
      <c r="X95" s="136">
        <f>Données!CA40</f>
        <v>289.88707274984989</v>
      </c>
      <c r="Y95" s="136">
        <f>Données!CB40</f>
        <v>83.991830151862686</v>
      </c>
      <c r="Z95" s="136">
        <f>Données!CC40</f>
        <v>279.98737484302427</v>
      </c>
      <c r="AA95" s="136">
        <f>Données!CD40</f>
        <v>285.50269421724283</v>
      </c>
    </row>
    <row r="100" spans="13:14">
      <c r="M100" s="136" t="s">
        <v>56</v>
      </c>
      <c r="N100" s="138">
        <f>VLOOKUP(M2,$M$56:$R$95,2,0)</f>
        <v>9901.0636927166015</v>
      </c>
    </row>
    <row r="101" spans="13:14">
      <c r="M101" s="136" t="s">
        <v>57</v>
      </c>
      <c r="N101" s="138">
        <f>VLOOKUP(M2,$M$56:$R$95,3,0)</f>
        <v>21407.284606766814</v>
      </c>
    </row>
    <row r="102" spans="13:14">
      <c r="M102" s="136" t="s">
        <v>58</v>
      </c>
      <c r="N102" s="138">
        <f>VLOOKUP(M2,$M$56:$R$95,4,0)</f>
        <v>50333.325903688499</v>
      </c>
    </row>
    <row r="103" spans="13:14">
      <c r="M103" s="136" t="s">
        <v>59</v>
      </c>
      <c r="N103" s="138">
        <f>VLOOKUP(M2,$M$56:$R$95,5,0)</f>
        <v>68294.501468778486</v>
      </c>
    </row>
    <row r="104" spans="13:14">
      <c r="M104" s="136" t="s">
        <v>71</v>
      </c>
      <c r="N104" s="138">
        <f>VLOOKUP(M2,$M$56:$R$95,6,0)</f>
        <v>374534.49417602469</v>
      </c>
    </row>
    <row r="108" spans="13:14">
      <c r="M108" s="136" t="s">
        <v>75</v>
      </c>
      <c r="N108" s="138">
        <f>VLOOKUP($M$2,$M$57:$AA$95,10,0)</f>
        <v>12558.454587967988</v>
      </c>
    </row>
    <row r="109" spans="13:14">
      <c r="M109" s="136" t="s">
        <v>76</v>
      </c>
      <c r="N109" s="138">
        <f>VLOOKUP($M$2,$M$57:$AA$95,11,0)</f>
        <v>8233.1778673246245</v>
      </c>
    </row>
    <row r="110" spans="13:14">
      <c r="M110" s="136" t="s">
        <v>77</v>
      </c>
      <c r="N110" s="138">
        <f>VLOOKUP($M$2,$M$57:$AA$95,13,0)</f>
        <v>27480.052960555582</v>
      </c>
    </row>
    <row r="111" spans="13:14">
      <c r="M111" s="136" t="s">
        <v>79</v>
      </c>
      <c r="N111" s="138">
        <f>VLOOKUP($M$2,$M$57:$AA$95,15,0)</f>
        <v>42560.478808324486</v>
      </c>
    </row>
    <row r="112" spans="13:14">
      <c r="M112" s="136" t="s">
        <v>73</v>
      </c>
      <c r="N112" s="138">
        <f>VLOOKUP($M$2,$M$57:$AA$95,8,0)</f>
        <v>53901.935849864305</v>
      </c>
    </row>
    <row r="113" spans="13:15">
      <c r="M113" s="136" t="s">
        <v>74</v>
      </c>
      <c r="N113" s="138">
        <f>VLOOKUP($M$2,$M$57:$AA$95,9,0)</f>
        <v>48068.676095551375</v>
      </c>
    </row>
    <row r="114" spans="13:15">
      <c r="M114" s="136" t="s">
        <v>78</v>
      </c>
      <c r="N114" s="138">
        <f>VLOOKUP($M$2,$M$57:$AA$95,14,0)</f>
        <v>48220.63551554556</v>
      </c>
    </row>
    <row r="115" spans="13:15">
      <c r="M115" s="136" t="s">
        <v>128</v>
      </c>
      <c r="N115" s="138">
        <f>VLOOKUP($M$2,$M$57:$AA$95,12,0)</f>
        <v>105525.90690288157</v>
      </c>
    </row>
    <row r="116" spans="13:15">
      <c r="M116" s="136" t="s">
        <v>127</v>
      </c>
      <c r="N116" s="138">
        <f>VLOOKUP($M$2,$M$57:$AA$95,7,0)</f>
        <v>27985.175588008889</v>
      </c>
    </row>
    <row r="122" spans="13:15" ht="105.6">
      <c r="M122" s="139" t="s">
        <v>80</v>
      </c>
      <c r="N122" s="140">
        <f>VLOOKUP(M2,Données!B:CM,83,0)</f>
        <v>143408.24029583787</v>
      </c>
      <c r="O122" s="141">
        <f>N122/SUM($N$122:$N$129)</f>
        <v>0.27343424244754583</v>
      </c>
    </row>
    <row r="123" spans="13:15" ht="145.19999999999999">
      <c r="M123" s="139" t="s">
        <v>61</v>
      </c>
      <c r="N123" s="140">
        <f>VLOOKUP(M2,Données!B:CM,84,0)</f>
        <v>72473.603150468407</v>
      </c>
      <c r="O123" s="141">
        <f t="shared" ref="O123:O129" si="2">N123/SUM($N$122:$N$129)</f>
        <v>0.13818428239557404</v>
      </c>
    </row>
    <row r="124" spans="13:15" ht="145.19999999999999">
      <c r="M124" s="139" t="s">
        <v>62</v>
      </c>
      <c r="N124" s="140">
        <f>VLOOKUP(M2,Données!B:CM,85,0)</f>
        <v>44530.371121157368</v>
      </c>
      <c r="O124" s="141">
        <f t="shared" si="2"/>
        <v>8.4905360168310531E-2</v>
      </c>
    </row>
    <row r="125" spans="13:15" ht="171.6">
      <c r="M125" s="139" t="s">
        <v>63</v>
      </c>
      <c r="N125" s="140">
        <f>VLOOKUP(M2,Données!B:CM,86,0)</f>
        <v>45918.900692312483</v>
      </c>
      <c r="O125" s="141">
        <f t="shared" si="2"/>
        <v>8.7552847722872154E-2</v>
      </c>
    </row>
    <row r="126" spans="13:15" ht="171.6">
      <c r="M126" s="139" t="s">
        <v>64</v>
      </c>
      <c r="N126" s="140">
        <f>VLOOKUP(M2,Données!B:CM,87,0)</f>
        <v>57815.918217431703</v>
      </c>
      <c r="O126" s="141">
        <f t="shared" si="2"/>
        <v>0.11023670443609454</v>
      </c>
    </row>
    <row r="127" spans="13:15" ht="171.6">
      <c r="M127" s="139" t="s">
        <v>65</v>
      </c>
      <c r="N127" s="140">
        <f>VLOOKUP(M2,Données!B:CM,88,0)</f>
        <v>41163.573688755627</v>
      </c>
      <c r="O127" s="141">
        <f t="shared" si="2"/>
        <v>7.8485940311376193E-2</v>
      </c>
    </row>
    <row r="128" spans="13:15" ht="198">
      <c r="M128" s="139" t="s">
        <v>66</v>
      </c>
      <c r="N128" s="140">
        <f>VLOOKUP(M2,Données!B:CM,89,0)</f>
        <v>35656.493041253823</v>
      </c>
      <c r="O128" s="141">
        <f t="shared" si="2"/>
        <v>6.7985676018049529E-2</v>
      </c>
    </row>
    <row r="129" spans="13:15" ht="224.4">
      <c r="M129" s="139" t="s">
        <v>535</v>
      </c>
      <c r="N129" s="140">
        <f>VLOOKUP(M2,Données!B:CM,90,0)</f>
        <v>83503.5696407574</v>
      </c>
      <c r="O129" s="141">
        <f t="shared" si="2"/>
        <v>0.15921494650017723</v>
      </c>
    </row>
  </sheetData>
  <mergeCells count="13">
    <mergeCell ref="L3:M3"/>
    <mergeCell ref="I23:J23"/>
    <mergeCell ref="D23:E24"/>
    <mergeCell ref="D25:E25"/>
    <mergeCell ref="D26:E26"/>
    <mergeCell ref="A19:A20"/>
    <mergeCell ref="B19:B20"/>
    <mergeCell ref="C19:C20"/>
    <mergeCell ref="D19:E20"/>
    <mergeCell ref="C35:F35"/>
    <mergeCell ref="F23:H23"/>
    <mergeCell ref="D27:E27"/>
    <mergeCell ref="D28:E28"/>
  </mergeCells>
  <conditionalFormatting sqref="I24:I28">
    <cfRule type="expression" dxfId="2" priority="3">
      <formula>$I$23=0</formula>
    </cfRule>
  </conditionalFormatting>
  <conditionalFormatting sqref="I23:J23">
    <cfRule type="expression" dxfId="1" priority="2">
      <formula>$I$23=0</formula>
    </cfRule>
  </conditionalFormatting>
  <conditionalFormatting sqref="J24:J28">
    <cfRule type="expression" dxfId="0" priority="1">
      <formula>$I$23=0</formula>
    </cfRule>
  </conditionalFormatting>
  <dataValidations count="1">
    <dataValidation type="list" allowBlank="1" showInputMessage="1" showErrorMessage="1" sqref="L3:M3">
      <formula1>base_lignes</formula1>
    </dataValidation>
  </dataValidations>
  <pageMargins left="0.19685039370078741" right="0.19685039370078741" top="0.19685039370078741" bottom="0.19685039370078741" header="0" footer="0"/>
  <pageSetup paperSize="9" scale="66" fitToWidth="0" orientation="portrait" r:id="rId1"/>
  <colBreaks count="1" manualBreakCount="1">
    <brk id="10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07261" r:id="rId4" name="Drop Down 2301">
              <controlPr defaultSize="0" autoLine="0" autoPict="0">
                <anchor moveWithCells="1">
                  <from>
                    <xdr:col>1</xdr:col>
                    <xdr:colOff>266700</xdr:colOff>
                    <xdr:row>11</xdr:row>
                    <xdr:rowOff>22860</xdr:rowOff>
                  </from>
                  <to>
                    <xdr:col>3</xdr:col>
                    <xdr:colOff>944880</xdr:colOff>
                    <xdr:row>12</xdr:row>
                    <xdr:rowOff>99060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11:G13"/>
  <sheetViews>
    <sheetView workbookViewId="0">
      <selection activeCell="I23" sqref="I23"/>
    </sheetView>
  </sheetViews>
  <sheetFormatPr baseColWidth="10" defaultRowHeight="13.2"/>
  <sheetData>
    <row r="11" spans="7:7" ht="28.8">
      <c r="G11" s="56"/>
    </row>
    <row r="12" spans="7:7" ht="28.8">
      <c r="G12" s="55"/>
    </row>
    <row r="13" spans="7:7">
      <c r="G13" s="5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05"/>
  <sheetViews>
    <sheetView topLeftCell="A226" workbookViewId="0">
      <selection activeCell="D20" sqref="D20"/>
    </sheetView>
  </sheetViews>
  <sheetFormatPr baseColWidth="10" defaultRowHeight="13.8"/>
  <cols>
    <col min="6" max="6" width="27.6640625" bestFit="1" customWidth="1"/>
    <col min="7" max="7" width="9.33203125" style="1" bestFit="1" customWidth="1"/>
    <col min="8" max="8" width="5.44140625" style="57" customWidth="1"/>
    <col min="9" max="9" width="52.109375" style="57" customWidth="1"/>
    <col min="10" max="12" width="9.6640625" style="57" bestFit="1" customWidth="1"/>
  </cols>
  <sheetData>
    <row r="1" spans="1:16" ht="18">
      <c r="I1" s="58" t="s">
        <v>548</v>
      </c>
    </row>
    <row r="3" spans="1:16" ht="36">
      <c r="E3" s="71" t="s">
        <v>577</v>
      </c>
      <c r="F3" s="71" t="s">
        <v>67</v>
      </c>
      <c r="G3" s="71" t="s">
        <v>906</v>
      </c>
      <c r="H3" s="71" t="s">
        <v>576</v>
      </c>
      <c r="I3" s="71" t="s">
        <v>575</v>
      </c>
      <c r="J3" s="71" t="s">
        <v>83</v>
      </c>
      <c r="K3" s="71" t="s">
        <v>907</v>
      </c>
      <c r="L3" s="71" t="s">
        <v>908</v>
      </c>
    </row>
    <row r="4" spans="1:16">
      <c r="A4">
        <f>VLOOKUP(F4,$O$5:$P$29,2,0)</f>
        <v>1115</v>
      </c>
      <c r="B4" t="str">
        <f>CONCATENATE(A4)</f>
        <v>1115</v>
      </c>
      <c r="C4" t="str">
        <f>CONCATENATE(A4,"_",E4)</f>
        <v>1115_1</v>
      </c>
      <c r="D4" t="str">
        <f>F4&amp;"_"&amp;E4</f>
        <v>Centre 77_1</v>
      </c>
      <c r="E4">
        <v>1</v>
      </c>
      <c r="F4" t="s">
        <v>159</v>
      </c>
      <c r="G4" s="1">
        <v>3</v>
      </c>
      <c r="H4" s="57" t="str">
        <f>VLOOKUP(I4,Feuil8!$A:$B,2,0)</f>
        <v>T4Z60</v>
      </c>
      <c r="I4" s="62" t="s">
        <v>43</v>
      </c>
      <c r="J4" s="63">
        <v>235.59634064700001</v>
      </c>
      <c r="K4" s="63">
        <f>VLOOKUP(H4,Feuil4!$A$6:$AA$214,Feuil3!G4,0)</f>
        <v>13.705821308000001</v>
      </c>
      <c r="L4" s="63">
        <f>VLOOKUP(H4,Feuil5!$A$6:$AJ$214,Feuil3!G4,0)</f>
        <v>5.2901060299999996</v>
      </c>
    </row>
    <row r="5" spans="1:16">
      <c r="A5">
        <f t="shared" ref="A5:A68" si="0">VLOOKUP(F5,$O$5:$P$29,2,0)</f>
        <v>1115</v>
      </c>
      <c r="B5" t="str">
        <f t="shared" ref="B5:B68" si="1">CONCATENATE(A5)</f>
        <v>1115</v>
      </c>
      <c r="C5" t="str">
        <f t="shared" ref="C5:C68" si="2">CONCATENATE(A5,"_",E5)</f>
        <v>1115_2</v>
      </c>
      <c r="D5" t="str">
        <f t="shared" ref="D5:D68" si="3">F5&amp;"_"&amp;E5</f>
        <v>Centre 77_2</v>
      </c>
      <c r="E5">
        <v>2</v>
      </c>
      <c r="F5" t="s">
        <v>159</v>
      </c>
      <c r="G5" s="1">
        <v>3</v>
      </c>
      <c r="H5" s="57" t="str">
        <f>VLOOKUP(I5,Feuil8!$A:$B,2,0)</f>
        <v>R2Z80</v>
      </c>
      <c r="I5" s="64" t="s">
        <v>692</v>
      </c>
      <c r="J5" s="65">
        <v>221.69628937100001</v>
      </c>
      <c r="K5" s="65">
        <f>VLOOKUP(H5,Feuil4!$A$6:$AA$214,Feuil3!G5,0)</f>
        <v>182.300210556</v>
      </c>
      <c r="L5" s="65" t="str">
        <f>VLOOKUP(H5,Feuil5!$A$6:$AJ$214,Feuil3!G5,0)</f>
        <v/>
      </c>
      <c r="O5" s="10" t="s">
        <v>156</v>
      </c>
      <c r="P5" s="15">
        <v>1107</v>
      </c>
    </row>
    <row r="6" spans="1:16">
      <c r="A6">
        <f t="shared" si="0"/>
        <v>1115</v>
      </c>
      <c r="B6" t="str">
        <f t="shared" si="1"/>
        <v>1115</v>
      </c>
      <c r="C6" t="str">
        <f t="shared" si="2"/>
        <v>1115_3</v>
      </c>
      <c r="D6" t="str">
        <f t="shared" si="3"/>
        <v>Centre 77_3</v>
      </c>
      <c r="E6">
        <v>3</v>
      </c>
      <c r="F6" t="s">
        <v>159</v>
      </c>
      <c r="G6" s="1">
        <v>3</v>
      </c>
      <c r="H6" s="57" t="str">
        <f>VLOOKUP(I6,Feuil8!$A:$B,2,0)</f>
        <v>S1Z20</v>
      </c>
      <c r="I6" s="64" t="s">
        <v>549</v>
      </c>
      <c r="J6" s="65">
        <v>174.36135979299999</v>
      </c>
      <c r="K6" s="65">
        <f>VLOOKUP(H6,Feuil4!$A$6:$AA$214,Feuil3!G6,0)</f>
        <v>137.02547498600001</v>
      </c>
      <c r="L6" s="65">
        <f>VLOOKUP(H6,Feuil5!$A$6:$AJ$214,Feuil3!G6,0)</f>
        <v>21.506120781</v>
      </c>
      <c r="O6" s="10" t="s">
        <v>157</v>
      </c>
      <c r="P6" s="15">
        <v>1108</v>
      </c>
    </row>
    <row r="7" spans="1:16">
      <c r="A7">
        <f t="shared" si="0"/>
        <v>1115</v>
      </c>
      <c r="B7" t="str">
        <f t="shared" si="1"/>
        <v>1115</v>
      </c>
      <c r="C7" t="str">
        <f t="shared" si="2"/>
        <v>1115_4</v>
      </c>
      <c r="D7" t="str">
        <f t="shared" si="3"/>
        <v>Centre 77_4</v>
      </c>
      <c r="E7">
        <v>4</v>
      </c>
      <c r="F7" t="s">
        <v>159</v>
      </c>
      <c r="G7" s="1">
        <v>3</v>
      </c>
      <c r="H7" s="57" t="str">
        <f>VLOOKUP(I7,Feuil8!$A:$B,2,0)</f>
        <v>B4Z43</v>
      </c>
      <c r="I7" s="64" t="s">
        <v>784</v>
      </c>
      <c r="J7" s="65">
        <v>163.29406763599999</v>
      </c>
      <c r="K7" s="65">
        <f>VLOOKUP(H7,Feuil4!$A$6:$AA$214,Feuil3!G7,0)</f>
        <v>31.456811918</v>
      </c>
      <c r="L7" s="65" t="str">
        <f>VLOOKUP(H7,Feuil5!$A$6:$AJ$214,Feuil3!G7,0)</f>
        <v/>
      </c>
      <c r="O7" s="10" t="s">
        <v>158</v>
      </c>
      <c r="P7" s="15">
        <v>1109</v>
      </c>
    </row>
    <row r="8" spans="1:16">
      <c r="A8">
        <f t="shared" si="0"/>
        <v>1115</v>
      </c>
      <c r="B8" t="str">
        <f t="shared" si="1"/>
        <v>1115</v>
      </c>
      <c r="C8" t="str">
        <f t="shared" si="2"/>
        <v>1115_5</v>
      </c>
      <c r="D8" t="str">
        <f t="shared" si="3"/>
        <v>Centre 77_5</v>
      </c>
      <c r="E8">
        <v>5</v>
      </c>
      <c r="F8" t="s">
        <v>159</v>
      </c>
      <c r="G8" s="1">
        <v>3</v>
      </c>
      <c r="H8" s="57" t="str">
        <f>VLOOKUP(I8,Feuil8!$A:$B,2,0)</f>
        <v>V0Z60</v>
      </c>
      <c r="I8" s="64" t="s">
        <v>686</v>
      </c>
      <c r="J8" s="65">
        <v>154.24774686500001</v>
      </c>
      <c r="K8" s="65">
        <f>VLOOKUP(H8,Feuil4!$A$6:$AA$214,Feuil3!G8,0)</f>
        <v>131.60397701700001</v>
      </c>
      <c r="L8" s="65">
        <f>VLOOKUP(H8,Feuil5!$A$6:$AJ$214,Feuil3!G8,0)</f>
        <v>20.517588158999999</v>
      </c>
      <c r="O8" s="5" t="s">
        <v>159</v>
      </c>
      <c r="P8" s="16">
        <v>1115</v>
      </c>
    </row>
    <row r="9" spans="1:16">
      <c r="A9">
        <f t="shared" si="0"/>
        <v>1115</v>
      </c>
      <c r="B9" t="str">
        <f t="shared" si="1"/>
        <v>1115</v>
      </c>
      <c r="C9" t="str">
        <f t="shared" si="2"/>
        <v>1115_6</v>
      </c>
      <c r="D9" t="str">
        <f t="shared" si="3"/>
        <v>Centre 77_6</v>
      </c>
      <c r="E9">
        <v>6</v>
      </c>
      <c r="F9" t="s">
        <v>159</v>
      </c>
      <c r="G9" s="1">
        <v>3</v>
      </c>
      <c r="H9" s="57" t="str">
        <f>VLOOKUP(I9,Feuil8!$A:$B,2,0)</f>
        <v>S1Z40</v>
      </c>
      <c r="I9" s="64" t="s">
        <v>181</v>
      </c>
      <c r="J9" s="65">
        <v>140.900806531</v>
      </c>
      <c r="K9" s="65">
        <f>VLOOKUP(H9,Feuil4!$A$6:$AA$214,Feuil3!G9,0)</f>
        <v>140.900806531</v>
      </c>
      <c r="L9" s="65" t="str">
        <f>VLOOKUP(H9,Feuil5!$A$6:$AJ$214,Feuil3!G9,0)</f>
        <v/>
      </c>
      <c r="O9" s="5" t="s">
        <v>160</v>
      </c>
      <c r="P9" s="16">
        <v>1116</v>
      </c>
    </row>
    <row r="10" spans="1:16">
      <c r="A10">
        <f t="shared" si="0"/>
        <v>1115</v>
      </c>
      <c r="B10" t="str">
        <f t="shared" si="1"/>
        <v>1115</v>
      </c>
      <c r="C10" t="str">
        <f t="shared" si="2"/>
        <v>1115_7</v>
      </c>
      <c r="D10" t="str">
        <f t="shared" si="3"/>
        <v>Centre 77_7</v>
      </c>
      <c r="E10">
        <v>7</v>
      </c>
      <c r="F10" t="s">
        <v>159</v>
      </c>
      <c r="G10" s="1">
        <v>3</v>
      </c>
      <c r="H10" s="57" t="str">
        <f>VLOOKUP(I10,Feuil8!$A:$B,2,0)</f>
        <v>T1Z60</v>
      </c>
      <c r="I10" s="64" t="s">
        <v>54</v>
      </c>
      <c r="J10" s="65">
        <v>131.90284375600001</v>
      </c>
      <c r="K10" s="65">
        <f>VLOOKUP(H10,Feuil4!$A$6:$AA$214,Feuil3!G10,0)</f>
        <v>93.555313146000003</v>
      </c>
      <c r="L10" s="65" t="str">
        <f>VLOOKUP(H10,Feuil5!$A$6:$AJ$214,Feuil3!G10,0)</f>
        <v/>
      </c>
      <c r="O10" s="10" t="s">
        <v>161</v>
      </c>
      <c r="P10" s="15">
        <v>1117</v>
      </c>
    </row>
    <row r="11" spans="1:16">
      <c r="A11">
        <f t="shared" si="0"/>
        <v>1115</v>
      </c>
      <c r="B11" t="str">
        <f t="shared" si="1"/>
        <v>1115</v>
      </c>
      <c r="C11" t="str">
        <f t="shared" si="2"/>
        <v>1115_8</v>
      </c>
      <c r="D11" t="str">
        <f t="shared" si="3"/>
        <v>Centre 77_8</v>
      </c>
      <c r="E11">
        <v>8</v>
      </c>
      <c r="F11" t="s">
        <v>159</v>
      </c>
      <c r="G11" s="1">
        <v>3</v>
      </c>
      <c r="H11" s="57" t="str">
        <f>VLOOKUP(I11,Feuil8!$A:$B,2,0)</f>
        <v>R0Z60</v>
      </c>
      <c r="I11" s="64" t="s">
        <v>55</v>
      </c>
      <c r="J11" s="65">
        <v>116.543607014</v>
      </c>
      <c r="K11" s="65">
        <f>VLOOKUP(H11,Feuil4!$A$6:$AA$214,Feuil3!G11,0)</f>
        <v>3.6423053869999999</v>
      </c>
      <c r="L11" s="65">
        <f>VLOOKUP(H11,Feuil5!$A$6:$AJ$214,Feuil3!G11,0)</f>
        <v>13.694809769000001</v>
      </c>
      <c r="O11" s="10" t="s">
        <v>162</v>
      </c>
      <c r="P11" s="15">
        <v>1118</v>
      </c>
    </row>
    <row r="12" spans="1:16">
      <c r="A12">
        <f t="shared" si="0"/>
        <v>1115</v>
      </c>
      <c r="B12" t="str">
        <f t="shared" si="1"/>
        <v>1115</v>
      </c>
      <c r="C12" t="str">
        <f t="shared" si="2"/>
        <v>1115_9</v>
      </c>
      <c r="D12" t="str">
        <f t="shared" si="3"/>
        <v>Centre 77_9</v>
      </c>
      <c r="E12">
        <v>9</v>
      </c>
      <c r="F12" t="s">
        <v>159</v>
      </c>
      <c r="G12" s="1">
        <v>3</v>
      </c>
      <c r="H12" s="57" t="str">
        <f>VLOOKUP(I12,Feuil8!$A:$B,2,0)</f>
        <v>R1Z62</v>
      </c>
      <c r="I12" s="64" t="s">
        <v>50</v>
      </c>
      <c r="J12" s="65">
        <v>114.88790050599999</v>
      </c>
      <c r="K12" s="65">
        <f>VLOOKUP(H12,Feuil4!$A$6:$AA$214,Feuil3!G12,0)</f>
        <v>4.705352618</v>
      </c>
      <c r="L12" s="65">
        <f>VLOOKUP(H12,Feuil5!$A$6:$AJ$214,Feuil3!G12,0)</f>
        <v>6.3865392649999997</v>
      </c>
      <c r="O12" s="5" t="s">
        <v>163</v>
      </c>
      <c r="P12" s="16">
        <v>1119</v>
      </c>
    </row>
    <row r="13" spans="1:16">
      <c r="A13">
        <f t="shared" si="0"/>
        <v>1115</v>
      </c>
      <c r="B13" t="str">
        <f t="shared" si="1"/>
        <v>1115</v>
      </c>
      <c r="C13" t="str">
        <f t="shared" si="2"/>
        <v>1115_10</v>
      </c>
      <c r="D13" t="str">
        <f t="shared" si="3"/>
        <v>Centre 77_10</v>
      </c>
      <c r="E13">
        <v>10</v>
      </c>
      <c r="F13" t="s">
        <v>159</v>
      </c>
      <c r="G13" s="1">
        <v>3</v>
      </c>
      <c r="H13" s="57" t="str">
        <f>VLOOKUP(I13,Feuil8!$A:$B,2,0)</f>
        <v>A1Z41</v>
      </c>
      <c r="I13" s="66" t="s">
        <v>880</v>
      </c>
      <c r="J13" s="67">
        <v>113.08364131099999</v>
      </c>
      <c r="K13" s="67">
        <f>VLOOKUP(H13,Feuil4!$A$6:$AA$214,Feuil3!G13,0)</f>
        <v>14.720668010000001</v>
      </c>
      <c r="L13" s="67">
        <f>VLOOKUP(H13,Feuil5!$A$6:$AJ$214,Feuil3!G13,0)</f>
        <v>13.720668010000001</v>
      </c>
      <c r="O13" s="5" t="s">
        <v>164</v>
      </c>
      <c r="P13" s="16">
        <v>1124</v>
      </c>
    </row>
    <row r="14" spans="1:16">
      <c r="A14">
        <f t="shared" si="0"/>
        <v>1116</v>
      </c>
      <c r="B14" t="str">
        <f t="shared" si="1"/>
        <v>1116</v>
      </c>
      <c r="C14" t="str">
        <f t="shared" si="2"/>
        <v>1116_1</v>
      </c>
      <c r="D14" t="str">
        <f t="shared" si="3"/>
        <v>Est 77_1</v>
      </c>
      <c r="E14">
        <v>1</v>
      </c>
      <c r="F14" t="s">
        <v>160</v>
      </c>
      <c r="G14" s="1">
        <v>4</v>
      </c>
      <c r="H14" s="57" t="str">
        <f>VLOOKUP(I14,Feuil8!$A:$B,2,0)</f>
        <v>R2Z80</v>
      </c>
      <c r="I14" s="62" t="s">
        <v>692</v>
      </c>
      <c r="J14" s="63">
        <v>443.03785633799998</v>
      </c>
      <c r="K14" s="63">
        <f>VLOOKUP(H14,Feuil4!$A$6:$AA$214,Feuil3!G14,0)</f>
        <v>431.866156219</v>
      </c>
      <c r="L14" s="63" t="str">
        <f>VLOOKUP(H14,Feuil5!$A$6:$AJ$214,Feuil3!G14,0)</f>
        <v/>
      </c>
      <c r="O14" s="10" t="s">
        <v>165</v>
      </c>
      <c r="P14" s="15">
        <v>1125</v>
      </c>
    </row>
    <row r="15" spans="1:16">
      <c r="A15">
        <f t="shared" si="0"/>
        <v>1116</v>
      </c>
      <c r="B15" t="str">
        <f t="shared" si="1"/>
        <v>1116</v>
      </c>
      <c r="C15" t="str">
        <f t="shared" si="2"/>
        <v>1116_2</v>
      </c>
      <c r="D15" t="str">
        <f t="shared" si="3"/>
        <v>Est 77_2</v>
      </c>
      <c r="E15">
        <v>2</v>
      </c>
      <c r="F15" t="s">
        <v>160</v>
      </c>
      <c r="G15" s="1">
        <v>4</v>
      </c>
      <c r="H15" s="57" t="str">
        <f>VLOOKUP(I15,Feuil8!$A:$B,2,0)</f>
        <v>S2Z61</v>
      </c>
      <c r="I15" s="64" t="s">
        <v>555</v>
      </c>
      <c r="J15" s="65">
        <v>155.08944151599999</v>
      </c>
      <c r="K15" s="65">
        <f>VLOOKUP(H15,Feuil4!$A$6:$AA$214,Feuil3!G15,0)</f>
        <v>67.513523288000002</v>
      </c>
      <c r="L15" s="65">
        <f>VLOOKUP(H15,Feuil5!$A$6:$AJ$214,Feuil3!G15,0)</f>
        <v>96.912815944000002</v>
      </c>
      <c r="O15" s="10" t="s">
        <v>166</v>
      </c>
      <c r="P15" s="15">
        <v>1126</v>
      </c>
    </row>
    <row r="16" spans="1:16">
      <c r="A16">
        <f t="shared" si="0"/>
        <v>1116</v>
      </c>
      <c r="B16" t="str">
        <f t="shared" si="1"/>
        <v>1116</v>
      </c>
      <c r="C16" t="str">
        <f t="shared" si="2"/>
        <v>1116_3</v>
      </c>
      <c r="D16" t="str">
        <f t="shared" si="3"/>
        <v>Est 77_3</v>
      </c>
      <c r="E16">
        <v>3</v>
      </c>
      <c r="F16" t="s">
        <v>160</v>
      </c>
      <c r="G16" s="1">
        <v>4</v>
      </c>
      <c r="H16" s="57" t="str">
        <f>VLOOKUP(I16,Feuil8!$A:$B,2,0)</f>
        <v>A0Z40</v>
      </c>
      <c r="I16" s="64" t="s">
        <v>151</v>
      </c>
      <c r="J16" s="65">
        <v>149.73164581500001</v>
      </c>
      <c r="K16" s="65">
        <f>VLOOKUP(H16,Feuil4!$A$6:$AA$214,Feuil3!G16,0)</f>
        <v>30.823043415000001</v>
      </c>
      <c r="L16" s="65">
        <f>VLOOKUP(H16,Feuil5!$A$6:$AJ$214,Feuil3!G16,0)</f>
        <v>118.90860240000001</v>
      </c>
      <c r="O16" s="10" t="s">
        <v>167</v>
      </c>
      <c r="P16" s="15">
        <v>1127</v>
      </c>
    </row>
    <row r="17" spans="1:16">
      <c r="A17">
        <f t="shared" si="0"/>
        <v>1116</v>
      </c>
      <c r="B17" t="str">
        <f t="shared" si="1"/>
        <v>1116</v>
      </c>
      <c r="C17" t="str">
        <f t="shared" si="2"/>
        <v>1116_4</v>
      </c>
      <c r="D17" t="str">
        <f t="shared" si="3"/>
        <v>Est 77_4</v>
      </c>
      <c r="E17">
        <v>4</v>
      </c>
      <c r="F17" t="s">
        <v>160</v>
      </c>
      <c r="G17" s="1">
        <v>4</v>
      </c>
      <c r="H17" s="57" t="str">
        <f>VLOOKUP(I17,Feuil8!$A:$B,2,0)</f>
        <v>T2A60</v>
      </c>
      <c r="I17" s="64" t="s">
        <v>550</v>
      </c>
      <c r="J17" s="65">
        <v>147.23814805800001</v>
      </c>
      <c r="K17" s="65">
        <f>VLOOKUP(H17,Feuil4!$A$6:$AA$214,Feuil3!G17,0)</f>
        <v>71.129066480999995</v>
      </c>
      <c r="L17" s="65">
        <f>VLOOKUP(H17,Feuil5!$A$6:$AJ$214,Feuil3!G17,0)</f>
        <v>12.3531605</v>
      </c>
      <c r="O17" s="5" t="s">
        <v>168</v>
      </c>
      <c r="P17" s="16">
        <v>1128</v>
      </c>
    </row>
    <row r="18" spans="1:16">
      <c r="A18">
        <f t="shared" si="0"/>
        <v>1116</v>
      </c>
      <c r="B18" t="str">
        <f t="shared" si="1"/>
        <v>1116</v>
      </c>
      <c r="C18" t="str">
        <f t="shared" si="2"/>
        <v>1116_5</v>
      </c>
      <c r="D18" t="str">
        <f t="shared" si="3"/>
        <v>Est 77_5</v>
      </c>
      <c r="E18">
        <v>5</v>
      </c>
      <c r="F18" t="s">
        <v>160</v>
      </c>
      <c r="G18" s="1">
        <v>4</v>
      </c>
      <c r="H18" s="57" t="str">
        <f>VLOOKUP(I18,Feuil8!$A:$B,2,0)</f>
        <v>R1Z62</v>
      </c>
      <c r="I18" s="64" t="s">
        <v>50</v>
      </c>
      <c r="J18" s="65">
        <v>142.61040194899999</v>
      </c>
      <c r="K18" s="65" t="str">
        <f>VLOOKUP(H18,Feuil4!$A$6:$AA$214,Feuil3!G18,0)</f>
        <v/>
      </c>
      <c r="L18" s="65" t="str">
        <f>VLOOKUP(H18,Feuil5!$A$6:$AJ$214,Feuil3!G18,0)</f>
        <v/>
      </c>
      <c r="O18" s="6" t="s">
        <v>540</v>
      </c>
      <c r="P18" s="16">
        <v>1129</v>
      </c>
    </row>
    <row r="19" spans="1:16">
      <c r="A19">
        <f t="shared" si="0"/>
        <v>1116</v>
      </c>
      <c r="B19" t="str">
        <f t="shared" si="1"/>
        <v>1116</v>
      </c>
      <c r="C19" t="str">
        <f t="shared" si="2"/>
        <v>1116_6</v>
      </c>
      <c r="D19" t="str">
        <f t="shared" si="3"/>
        <v>Est 77_6</v>
      </c>
      <c r="E19">
        <v>6</v>
      </c>
      <c r="F19" t="s">
        <v>160</v>
      </c>
      <c r="G19" s="1">
        <v>4</v>
      </c>
      <c r="H19" s="57" t="str">
        <f>VLOOKUP(I19,Feuil8!$A:$B,2,0)</f>
        <v>J0Z20</v>
      </c>
      <c r="I19" s="64" t="s">
        <v>49</v>
      </c>
      <c r="J19" s="65">
        <v>142.587532856</v>
      </c>
      <c r="K19" s="65">
        <f>VLOOKUP(H19,Feuil4!$A$6:$AA$214,Feuil3!G19,0)</f>
        <v>69.534602243999998</v>
      </c>
      <c r="L19" s="65" t="str">
        <f>VLOOKUP(H19,Feuil5!$A$6:$AJ$214,Feuil3!G19,0)</f>
        <v/>
      </c>
      <c r="O19" s="5" t="s">
        <v>541</v>
      </c>
      <c r="P19" s="16">
        <v>1137</v>
      </c>
    </row>
    <row r="20" spans="1:16">
      <c r="A20">
        <f t="shared" si="0"/>
        <v>1116</v>
      </c>
      <c r="B20" t="str">
        <f t="shared" si="1"/>
        <v>1116</v>
      </c>
      <c r="C20" t="str">
        <f t="shared" si="2"/>
        <v>1116_7</v>
      </c>
      <c r="D20" t="str">
        <f t="shared" si="3"/>
        <v>Est 77_7</v>
      </c>
      <c r="E20">
        <v>7</v>
      </c>
      <c r="F20" t="s">
        <v>160</v>
      </c>
      <c r="G20" s="1">
        <v>4</v>
      </c>
      <c r="H20" s="57" t="str">
        <f>VLOOKUP(I20,Feuil8!$A:$B,2,0)</f>
        <v>J3Z43</v>
      </c>
      <c r="I20" s="64" t="s">
        <v>117</v>
      </c>
      <c r="J20" s="65">
        <v>127.40729661899999</v>
      </c>
      <c r="K20" s="65">
        <f>VLOOKUP(H20,Feuil4!$A$6:$AA$214,Feuil3!G20,0)</f>
        <v>77.974123618999997</v>
      </c>
      <c r="L20" s="65">
        <f>VLOOKUP(H20,Feuil5!$A$6:$AJ$214,Feuil3!G20,0)</f>
        <v>8.0856669960000005</v>
      </c>
      <c r="O20" s="10" t="s">
        <v>544</v>
      </c>
      <c r="P20" s="15">
        <v>1138</v>
      </c>
    </row>
    <row r="21" spans="1:16">
      <c r="A21">
        <f t="shared" si="0"/>
        <v>1116</v>
      </c>
      <c r="B21" t="str">
        <f t="shared" si="1"/>
        <v>1116</v>
      </c>
      <c r="C21" t="str">
        <f t="shared" si="2"/>
        <v>1116_8</v>
      </c>
      <c r="D21" t="str">
        <f t="shared" si="3"/>
        <v>Est 77_8</v>
      </c>
      <c r="E21">
        <v>8</v>
      </c>
      <c r="F21" t="s">
        <v>160</v>
      </c>
      <c r="G21" s="1">
        <v>4</v>
      </c>
      <c r="H21" s="57" t="str">
        <f>VLOOKUP(I21,Feuil8!$A:$B,2,0)</f>
        <v>J1Z40</v>
      </c>
      <c r="I21" s="64" t="s">
        <v>872</v>
      </c>
      <c r="J21" s="65">
        <v>126.7560852</v>
      </c>
      <c r="K21" s="65">
        <f>VLOOKUP(H21,Feuil4!$A$6:$AA$214,Feuil3!G21,0)</f>
        <v>62.449152329999997</v>
      </c>
      <c r="L21" s="65">
        <f>VLOOKUP(H21,Feuil5!$A$6:$AJ$214,Feuil3!G21,0)</f>
        <v>40</v>
      </c>
      <c r="O21" s="10" t="s">
        <v>542</v>
      </c>
      <c r="P21" s="15">
        <v>1139</v>
      </c>
    </row>
    <row r="22" spans="1:16">
      <c r="A22">
        <f t="shared" si="0"/>
        <v>1116</v>
      </c>
      <c r="B22" t="str">
        <f t="shared" si="1"/>
        <v>1116</v>
      </c>
      <c r="C22" t="str">
        <f t="shared" si="2"/>
        <v>1116_9</v>
      </c>
      <c r="D22" t="str">
        <f t="shared" si="3"/>
        <v>Est 77_9</v>
      </c>
      <c r="E22">
        <v>9</v>
      </c>
      <c r="F22" t="s">
        <v>160</v>
      </c>
      <c r="G22" s="1">
        <v>4</v>
      </c>
      <c r="H22" s="57" t="str">
        <f>VLOOKUP(I22,Feuil8!$A:$B,2,0)</f>
        <v>V0Z60</v>
      </c>
      <c r="I22" s="64" t="s">
        <v>686</v>
      </c>
      <c r="J22" s="65">
        <v>98.362683283999999</v>
      </c>
      <c r="K22" s="65">
        <f>VLOOKUP(H22,Feuil4!$A$6:$AA$214,Feuil3!G22,0)</f>
        <v>35.018059981999997</v>
      </c>
      <c r="L22" s="65">
        <f>VLOOKUP(H22,Feuil5!$A$6:$AJ$214,Feuil3!G22,0)</f>
        <v>5.3327952999999999</v>
      </c>
      <c r="O22" s="5" t="s">
        <v>543</v>
      </c>
      <c r="P22" s="16">
        <v>1146</v>
      </c>
    </row>
    <row r="23" spans="1:16">
      <c r="A23">
        <f t="shared" si="0"/>
        <v>1116</v>
      </c>
      <c r="B23" t="str">
        <f t="shared" si="1"/>
        <v>1116</v>
      </c>
      <c r="C23" t="str">
        <f t="shared" si="2"/>
        <v>1116_10</v>
      </c>
      <c r="D23" t="str">
        <f t="shared" si="3"/>
        <v>Est 77_10</v>
      </c>
      <c r="E23">
        <v>10</v>
      </c>
      <c r="F23" t="s">
        <v>160</v>
      </c>
      <c r="G23" s="1">
        <v>4</v>
      </c>
      <c r="H23" s="57" t="str">
        <f>VLOOKUP(I23,Feuil8!$A:$B,2,0)</f>
        <v>T4Z60</v>
      </c>
      <c r="I23" s="66" t="s">
        <v>43</v>
      </c>
      <c r="J23" s="67">
        <v>97.898530632000003</v>
      </c>
      <c r="K23" s="67">
        <f>VLOOKUP(H23,Feuil4!$A$6:$AA$214,Feuil3!G23,0)</f>
        <v>58.213580815</v>
      </c>
      <c r="L23" s="67">
        <f>VLOOKUP(H23,Feuil5!$A$6:$AJ$214,Feuil3!G23,0)</f>
        <v>71.830424231999999</v>
      </c>
      <c r="O23" s="5" t="s">
        <v>545</v>
      </c>
      <c r="P23" s="16">
        <v>1147</v>
      </c>
    </row>
    <row r="24" spans="1:16">
      <c r="A24">
        <f t="shared" si="0"/>
        <v>1152</v>
      </c>
      <c r="B24" t="str">
        <f t="shared" si="1"/>
        <v>1152</v>
      </c>
      <c r="C24" t="str">
        <f t="shared" si="2"/>
        <v>1152_1</v>
      </c>
      <c r="D24" t="str">
        <f t="shared" si="3"/>
        <v>Est 95_1</v>
      </c>
      <c r="E24">
        <v>1</v>
      </c>
      <c r="F24" t="s">
        <v>179</v>
      </c>
      <c r="G24" s="1">
        <v>5</v>
      </c>
      <c r="H24" s="57" t="str">
        <f>VLOOKUP(I24,Feuil8!$A:$B,2,0)</f>
        <v>U1Z91</v>
      </c>
      <c r="I24" s="62" t="s">
        <v>635</v>
      </c>
      <c r="J24" s="63">
        <v>783.03587036299996</v>
      </c>
      <c r="K24" s="63">
        <f>VLOOKUP(H24,Feuil4!$A$6:$AA$214,Feuil3!G24,0)</f>
        <v>17.601015824000001</v>
      </c>
      <c r="L24" s="63">
        <f>VLOOKUP(H24,Feuil5!$A$6:$AJ$214,Feuil3!G24,0)</f>
        <v>195.38153063199999</v>
      </c>
      <c r="O24" s="5" t="s">
        <v>546</v>
      </c>
      <c r="P24" s="2">
        <v>1148</v>
      </c>
    </row>
    <row r="25" spans="1:16">
      <c r="A25">
        <f t="shared" si="0"/>
        <v>1152</v>
      </c>
      <c r="B25" t="str">
        <f t="shared" si="1"/>
        <v>1152</v>
      </c>
      <c r="C25" t="str">
        <f t="shared" si="2"/>
        <v>1152_2</v>
      </c>
      <c r="D25" t="str">
        <f t="shared" si="3"/>
        <v>Est 95_2</v>
      </c>
      <c r="E25">
        <v>2</v>
      </c>
      <c r="F25" t="s">
        <v>179</v>
      </c>
      <c r="G25" s="1">
        <v>5</v>
      </c>
      <c r="H25" s="57" t="str">
        <f>VLOOKUP(I25,Feuil8!$A:$B,2,0)</f>
        <v>T2A60</v>
      </c>
      <c r="I25" s="64" t="s">
        <v>550</v>
      </c>
      <c r="J25" s="65">
        <v>554.45063630100003</v>
      </c>
      <c r="K25" s="65">
        <f>VLOOKUP(H25,Feuil4!$A$6:$AA$214,Feuil3!G25,0)</f>
        <v>369.83060924699998</v>
      </c>
      <c r="L25" s="65">
        <f>VLOOKUP(H25,Feuil5!$A$6:$AJ$214,Feuil3!G25,0)</f>
        <v>82.939513399999996</v>
      </c>
      <c r="O25" s="5" t="s">
        <v>547</v>
      </c>
      <c r="P25" s="2">
        <v>1149</v>
      </c>
    </row>
    <row r="26" spans="1:16">
      <c r="A26">
        <f t="shared" si="0"/>
        <v>1152</v>
      </c>
      <c r="B26" t="str">
        <f t="shared" si="1"/>
        <v>1152</v>
      </c>
      <c r="C26" t="str">
        <f t="shared" si="2"/>
        <v>1152_3</v>
      </c>
      <c r="D26" t="str">
        <f t="shared" si="3"/>
        <v>Est 95_3</v>
      </c>
      <c r="E26">
        <v>3</v>
      </c>
      <c r="F26" t="s">
        <v>179</v>
      </c>
      <c r="G26" s="1">
        <v>5</v>
      </c>
      <c r="H26" s="57" t="str">
        <f>VLOOKUP(I26,Feuil8!$A:$B,2,0)</f>
        <v>S1Z20</v>
      </c>
      <c r="I26" s="64" t="s">
        <v>549</v>
      </c>
      <c r="J26" s="65">
        <v>514.99741590199994</v>
      </c>
      <c r="K26" s="65">
        <f>VLOOKUP(H26,Feuil4!$A$6:$AA$214,Feuil3!G26,0)</f>
        <v>68.006734688999998</v>
      </c>
      <c r="L26" s="65">
        <f>VLOOKUP(H26,Feuil5!$A$6:$AJ$214,Feuil3!G26,0)</f>
        <v>51.320089926000001</v>
      </c>
      <c r="O26" s="5" t="s">
        <v>539</v>
      </c>
      <c r="P26" s="2">
        <v>1150</v>
      </c>
    </row>
    <row r="27" spans="1:16">
      <c r="A27">
        <f t="shared" si="0"/>
        <v>1152</v>
      </c>
      <c r="B27" t="str">
        <f t="shared" si="1"/>
        <v>1152</v>
      </c>
      <c r="C27" t="str">
        <f t="shared" si="2"/>
        <v>1152_4</v>
      </c>
      <c r="D27" t="str">
        <f t="shared" si="3"/>
        <v>Est 95_4</v>
      </c>
      <c r="E27">
        <v>4</v>
      </c>
      <c r="F27" t="s">
        <v>179</v>
      </c>
      <c r="G27" s="1">
        <v>5</v>
      </c>
      <c r="H27" s="57" t="str">
        <f>VLOOKUP(I27,Feuil8!$A:$B,2,0)</f>
        <v>R0Z61</v>
      </c>
      <c r="I27" s="64" t="s">
        <v>558</v>
      </c>
      <c r="J27" s="65">
        <v>498.85024589300002</v>
      </c>
      <c r="K27" s="65">
        <f>VLOOKUP(H27,Feuil4!$A$6:$AA$214,Feuil3!G27,0)</f>
        <v>2</v>
      </c>
      <c r="L27" s="65">
        <f>VLOOKUP(H27,Feuil5!$A$6:$AJ$214,Feuil3!G27,0)</f>
        <v>39.59456454</v>
      </c>
      <c r="O27" s="5" t="s">
        <v>538</v>
      </c>
      <c r="P27" s="2">
        <v>1151</v>
      </c>
    </row>
    <row r="28" spans="1:16">
      <c r="A28">
        <f t="shared" si="0"/>
        <v>1152</v>
      </c>
      <c r="B28" t="str">
        <f t="shared" si="1"/>
        <v>1152</v>
      </c>
      <c r="C28" t="str">
        <f t="shared" si="2"/>
        <v>1152_5</v>
      </c>
      <c r="D28" t="str">
        <f t="shared" si="3"/>
        <v>Est 95_5</v>
      </c>
      <c r="E28">
        <v>5</v>
      </c>
      <c r="F28" t="s">
        <v>179</v>
      </c>
      <c r="G28" s="1">
        <v>5</v>
      </c>
      <c r="H28" s="57" t="str">
        <f>VLOOKUP(I28,Feuil8!$A:$B,2,0)</f>
        <v>T4Z60</v>
      </c>
      <c r="I28" s="64" t="s">
        <v>43</v>
      </c>
      <c r="J28" s="65">
        <v>440.784920027</v>
      </c>
      <c r="K28" s="65">
        <f>VLOOKUP(H28,Feuil4!$A$6:$AA$214,Feuil3!G28,0)</f>
        <v>157.23993204199999</v>
      </c>
      <c r="L28" s="65">
        <f>VLOOKUP(H28,Feuil5!$A$6:$AJ$214,Feuil3!G28,0)</f>
        <v>14.786628485</v>
      </c>
      <c r="O28" s="5" t="s">
        <v>179</v>
      </c>
      <c r="P28" s="2">
        <v>1152</v>
      </c>
    </row>
    <row r="29" spans="1:16">
      <c r="A29">
        <f t="shared" si="0"/>
        <v>1152</v>
      </c>
      <c r="B29" t="str">
        <f t="shared" si="1"/>
        <v>1152</v>
      </c>
      <c r="C29" t="str">
        <f t="shared" si="2"/>
        <v>1152_6</v>
      </c>
      <c r="D29" t="str">
        <f t="shared" si="3"/>
        <v>Est 95_6</v>
      </c>
      <c r="E29">
        <v>6</v>
      </c>
      <c r="F29" t="s">
        <v>179</v>
      </c>
      <c r="G29" s="1">
        <v>5</v>
      </c>
      <c r="H29" s="57" t="str">
        <f>VLOOKUP(I29,Feuil8!$A:$B,2,0)</f>
        <v>V0Z60</v>
      </c>
      <c r="I29" s="64" t="s">
        <v>686</v>
      </c>
      <c r="J29" s="65">
        <v>437.51503683499999</v>
      </c>
      <c r="K29" s="65">
        <f>VLOOKUP(H29,Feuil4!$A$6:$AA$214,Feuil3!G29,0)</f>
        <v>198.717601145</v>
      </c>
      <c r="L29" s="65">
        <f>VLOOKUP(H29,Feuil5!$A$6:$AJ$214,Feuil3!G29,0)</f>
        <v>40.164856258</v>
      </c>
      <c r="O29" s="5" t="s">
        <v>536</v>
      </c>
      <c r="P29" s="2">
        <v>1153</v>
      </c>
    </row>
    <row r="30" spans="1:16">
      <c r="A30">
        <f t="shared" si="0"/>
        <v>1152</v>
      </c>
      <c r="B30" t="str">
        <f t="shared" si="1"/>
        <v>1152</v>
      </c>
      <c r="C30" t="str">
        <f t="shared" si="2"/>
        <v>1152_7</v>
      </c>
      <c r="D30" t="str">
        <f t="shared" si="3"/>
        <v>Est 95_7</v>
      </c>
      <c r="E30">
        <v>7</v>
      </c>
      <c r="F30" t="s">
        <v>179</v>
      </c>
      <c r="G30" s="1">
        <v>5</v>
      </c>
      <c r="H30" s="57" t="str">
        <f>VLOOKUP(I30,Feuil8!$A:$B,2,0)</f>
        <v>R0Z60</v>
      </c>
      <c r="I30" s="64" t="s">
        <v>55</v>
      </c>
      <c r="J30" s="65">
        <v>411.22217011599997</v>
      </c>
      <c r="K30" s="65" t="str">
        <f>VLOOKUP(H30,Feuil4!$A$6:$AA$214,Feuil3!G30,0)</f>
        <v/>
      </c>
      <c r="L30" s="65">
        <f>VLOOKUP(H30,Feuil5!$A$6:$AJ$214,Feuil3!G30,0)</f>
        <v>47.004820027999997</v>
      </c>
    </row>
    <row r="31" spans="1:16">
      <c r="A31">
        <f t="shared" si="0"/>
        <v>1152</v>
      </c>
      <c r="B31" t="str">
        <f t="shared" si="1"/>
        <v>1152</v>
      </c>
      <c r="C31" t="str">
        <f t="shared" si="2"/>
        <v>1152_8</v>
      </c>
      <c r="D31" t="str">
        <f t="shared" si="3"/>
        <v>Est 95_8</v>
      </c>
      <c r="E31">
        <v>8</v>
      </c>
      <c r="F31" t="s">
        <v>179</v>
      </c>
      <c r="G31" s="1">
        <v>5</v>
      </c>
      <c r="H31" s="57" t="str">
        <f>VLOOKUP(I31,Feuil8!$A:$B,2,0)</f>
        <v>J0Z20</v>
      </c>
      <c r="I31" s="64" t="s">
        <v>49</v>
      </c>
      <c r="J31" s="65">
        <v>332.35078743999998</v>
      </c>
      <c r="K31" s="65">
        <f>VLOOKUP(H31,Feuil4!$A$6:$AA$214,Feuil3!G31,0)</f>
        <v>92.233408366000006</v>
      </c>
      <c r="L31" s="65">
        <f>VLOOKUP(H31,Feuil5!$A$6:$AJ$214,Feuil3!G31,0)</f>
        <v>9.8937152610000005</v>
      </c>
    </row>
    <row r="32" spans="1:16">
      <c r="A32">
        <f t="shared" si="0"/>
        <v>1152</v>
      </c>
      <c r="B32" t="str">
        <f t="shared" si="1"/>
        <v>1152</v>
      </c>
      <c r="C32" t="str">
        <f t="shared" si="2"/>
        <v>1152_9</v>
      </c>
      <c r="D32" t="str">
        <f t="shared" si="3"/>
        <v>Est 95_9</v>
      </c>
      <c r="E32">
        <v>9</v>
      </c>
      <c r="F32" t="s">
        <v>179</v>
      </c>
      <c r="G32" s="1">
        <v>5</v>
      </c>
      <c r="H32" s="57" t="str">
        <f>VLOOKUP(I32,Feuil8!$A:$B,2,0)</f>
        <v>V1Z80</v>
      </c>
      <c r="I32" s="64" t="s">
        <v>182</v>
      </c>
      <c r="J32" s="65">
        <v>330.18822848999997</v>
      </c>
      <c r="K32" s="65">
        <f>VLOOKUP(H32,Feuil4!$A$6:$AA$214,Feuil3!G32,0)</f>
        <v>171.008746231</v>
      </c>
      <c r="L32" s="65">
        <f>VLOOKUP(H32,Feuil5!$A$6:$AJ$214,Feuil3!G32,0)</f>
        <v>8.9023341330000001</v>
      </c>
    </row>
    <row r="33" spans="1:12">
      <c r="A33">
        <f t="shared" si="0"/>
        <v>1152</v>
      </c>
      <c r="B33" t="str">
        <f t="shared" si="1"/>
        <v>1152</v>
      </c>
      <c r="C33" t="str">
        <f t="shared" si="2"/>
        <v>1152_10</v>
      </c>
      <c r="D33" t="str">
        <f t="shared" si="3"/>
        <v>Est 95_10</v>
      </c>
      <c r="E33">
        <v>10</v>
      </c>
      <c r="F33" t="s">
        <v>179</v>
      </c>
      <c r="G33" s="1">
        <v>5</v>
      </c>
      <c r="H33" s="57" t="str">
        <f>VLOOKUP(I33,Feuil8!$A:$B,2,0)</f>
        <v>J3Z43</v>
      </c>
      <c r="I33" s="66" t="s">
        <v>117</v>
      </c>
      <c r="J33" s="67">
        <v>315.628667323</v>
      </c>
      <c r="K33" s="67">
        <f>VLOOKUP(H33,Feuil4!$A$6:$AA$214,Feuil3!G33,0)</f>
        <v>81.006265912000003</v>
      </c>
      <c r="L33" s="67">
        <f>VLOOKUP(H33,Feuil5!$A$6:$AJ$214,Feuil3!G33,0)</f>
        <v>10.504695890000001</v>
      </c>
    </row>
    <row r="34" spans="1:12">
      <c r="A34">
        <f t="shared" si="0"/>
        <v>1117</v>
      </c>
      <c r="B34" t="str">
        <f t="shared" si="1"/>
        <v>1117</v>
      </c>
      <c r="C34" t="str">
        <f t="shared" si="2"/>
        <v>1117_1</v>
      </c>
      <c r="D34" t="str">
        <f t="shared" si="3"/>
        <v>Marne la Vallée_1</v>
      </c>
      <c r="E34">
        <v>1</v>
      </c>
      <c r="F34" t="s">
        <v>161</v>
      </c>
      <c r="G34" s="1">
        <v>6</v>
      </c>
      <c r="H34" s="57" t="str">
        <f>VLOOKUP(I34,Feuil8!$A:$B,2,0)</f>
        <v>T4Z60</v>
      </c>
      <c r="I34" s="62" t="s">
        <v>43</v>
      </c>
      <c r="J34" s="63">
        <v>767.93709875399998</v>
      </c>
      <c r="K34" s="63">
        <f>VLOOKUP(H34,Feuil4!$A$6:$AA$214,Feuil3!G34,0)</f>
        <v>120.793165765</v>
      </c>
      <c r="L34" s="63">
        <f>VLOOKUP(H34,Feuil5!$A$6:$AJ$214,Feuil3!G34,0)</f>
        <v>161.21173615699999</v>
      </c>
    </row>
    <row r="35" spans="1:12">
      <c r="A35">
        <f t="shared" si="0"/>
        <v>1117</v>
      </c>
      <c r="B35" t="str">
        <f t="shared" si="1"/>
        <v>1117</v>
      </c>
      <c r="C35" t="str">
        <f t="shared" si="2"/>
        <v>1117_2</v>
      </c>
      <c r="D35" t="str">
        <f t="shared" si="3"/>
        <v>Marne la Vallée_2</v>
      </c>
      <c r="E35">
        <v>2</v>
      </c>
      <c r="F35" t="s">
        <v>161</v>
      </c>
      <c r="G35" s="1">
        <v>6</v>
      </c>
      <c r="H35" s="57" t="str">
        <f>VLOOKUP(I35,Feuil8!$A:$B,2,0)</f>
        <v>S1Z20</v>
      </c>
      <c r="I35" s="64" t="s">
        <v>549</v>
      </c>
      <c r="J35" s="65">
        <v>700.43298713199999</v>
      </c>
      <c r="K35" s="65">
        <f>VLOOKUP(H35,Feuil4!$A$6:$AA$214,Feuil3!G35,0)</f>
        <v>122.03879041499999</v>
      </c>
      <c r="L35" s="65">
        <f>VLOOKUP(H35,Feuil5!$A$6:$AJ$214,Feuil3!G35,0)</f>
        <v>20.279757368999999</v>
      </c>
    </row>
    <row r="36" spans="1:12">
      <c r="A36">
        <f t="shared" si="0"/>
        <v>1117</v>
      </c>
      <c r="B36" t="str">
        <f t="shared" si="1"/>
        <v>1117</v>
      </c>
      <c r="C36" t="str">
        <f t="shared" si="2"/>
        <v>1117_3</v>
      </c>
      <c r="D36" t="str">
        <f t="shared" si="3"/>
        <v>Marne la Vallée_3</v>
      </c>
      <c r="E36">
        <v>3</v>
      </c>
      <c r="F36" t="s">
        <v>161</v>
      </c>
      <c r="G36" s="1">
        <v>6</v>
      </c>
      <c r="H36" s="57" t="str">
        <f>VLOOKUP(I36,Feuil8!$A:$B,2,0)</f>
        <v>V0Z60</v>
      </c>
      <c r="I36" s="64" t="s">
        <v>686</v>
      </c>
      <c r="J36" s="65">
        <v>696.20896588400001</v>
      </c>
      <c r="K36" s="65">
        <f>VLOOKUP(H36,Feuil4!$A$6:$AA$214,Feuil3!G36,0)</f>
        <v>166.26331679200001</v>
      </c>
      <c r="L36" s="65">
        <f>VLOOKUP(H36,Feuil5!$A$6:$AJ$214,Feuil3!G36,0)</f>
        <v>47.436209024999997</v>
      </c>
    </row>
    <row r="37" spans="1:12">
      <c r="A37">
        <f t="shared" si="0"/>
        <v>1117</v>
      </c>
      <c r="B37" t="str">
        <f t="shared" si="1"/>
        <v>1117</v>
      </c>
      <c r="C37" t="str">
        <f t="shared" si="2"/>
        <v>1117_4</v>
      </c>
      <c r="D37" t="str">
        <f t="shared" si="3"/>
        <v>Marne la Vallée_4</v>
      </c>
      <c r="E37">
        <v>4</v>
      </c>
      <c r="F37" t="s">
        <v>161</v>
      </c>
      <c r="G37" s="1">
        <v>6</v>
      </c>
      <c r="H37" s="57" t="str">
        <f>VLOOKUP(I37,Feuil8!$A:$B,2,0)</f>
        <v>V1Z80</v>
      </c>
      <c r="I37" s="64" t="s">
        <v>182</v>
      </c>
      <c r="J37" s="65">
        <v>654.082308786</v>
      </c>
      <c r="K37" s="65">
        <f>VLOOKUP(H37,Feuil4!$A$6:$AA$214,Feuil3!G37,0)</f>
        <v>473.45007498799998</v>
      </c>
      <c r="L37" s="65">
        <f>VLOOKUP(H37,Feuil5!$A$6:$AJ$214,Feuil3!G37,0)</f>
        <v>8.109306943</v>
      </c>
    </row>
    <row r="38" spans="1:12">
      <c r="A38">
        <f t="shared" si="0"/>
        <v>1117</v>
      </c>
      <c r="B38" t="str">
        <f t="shared" si="1"/>
        <v>1117</v>
      </c>
      <c r="C38" t="str">
        <f t="shared" si="2"/>
        <v>1117_5</v>
      </c>
      <c r="D38" t="str">
        <f t="shared" si="3"/>
        <v>Marne la Vallée_5</v>
      </c>
      <c r="E38">
        <v>5</v>
      </c>
      <c r="F38" t="s">
        <v>161</v>
      </c>
      <c r="G38" s="1">
        <v>6</v>
      </c>
      <c r="H38" s="57" t="str">
        <f>VLOOKUP(I38,Feuil8!$A:$B,2,0)</f>
        <v>J0Z20</v>
      </c>
      <c r="I38" s="64" t="s">
        <v>49</v>
      </c>
      <c r="J38" s="65">
        <v>638.30322608300003</v>
      </c>
      <c r="K38" s="65">
        <f>VLOOKUP(H38,Feuil4!$A$6:$AA$214,Feuil3!G38,0)</f>
        <v>156.456383921</v>
      </c>
      <c r="L38" s="65">
        <f>VLOOKUP(H38,Feuil5!$A$6:$AJ$214,Feuil3!G38,0)</f>
        <v>154.259231357</v>
      </c>
    </row>
    <row r="39" spans="1:12">
      <c r="A39">
        <f t="shared" si="0"/>
        <v>1117</v>
      </c>
      <c r="B39" t="str">
        <f t="shared" si="1"/>
        <v>1117</v>
      </c>
      <c r="C39" t="str">
        <f t="shared" si="2"/>
        <v>1117_6</v>
      </c>
      <c r="D39" t="str">
        <f t="shared" si="3"/>
        <v>Marne la Vallée_6</v>
      </c>
      <c r="E39">
        <v>6</v>
      </c>
      <c r="F39" t="s">
        <v>161</v>
      </c>
      <c r="G39" s="1">
        <v>6</v>
      </c>
      <c r="H39" s="57" t="str">
        <f>VLOOKUP(I39,Feuil8!$A:$B,2,0)</f>
        <v>R0Z60</v>
      </c>
      <c r="I39" s="64" t="s">
        <v>55</v>
      </c>
      <c r="J39" s="65">
        <v>602.23415071600004</v>
      </c>
      <c r="K39" s="65">
        <f>VLOOKUP(H39,Feuil4!$A$6:$AA$214,Feuil3!G39,0)</f>
        <v>88.385260063000004</v>
      </c>
      <c r="L39" s="65">
        <f>VLOOKUP(H39,Feuil5!$A$6:$AJ$214,Feuil3!G39,0)</f>
        <v>51.456539692</v>
      </c>
    </row>
    <row r="40" spans="1:12">
      <c r="A40">
        <f t="shared" si="0"/>
        <v>1117</v>
      </c>
      <c r="B40" t="str">
        <f t="shared" si="1"/>
        <v>1117</v>
      </c>
      <c r="C40" t="str">
        <f t="shared" si="2"/>
        <v>1117_7</v>
      </c>
      <c r="D40" t="str">
        <f t="shared" si="3"/>
        <v>Marne la Vallée_7</v>
      </c>
      <c r="E40">
        <v>7</v>
      </c>
      <c r="F40" t="s">
        <v>161</v>
      </c>
      <c r="G40" s="1">
        <v>6</v>
      </c>
      <c r="H40" s="57" t="str">
        <f>VLOOKUP(I40,Feuil8!$A:$B,2,0)</f>
        <v>R1Z62</v>
      </c>
      <c r="I40" s="64" t="s">
        <v>50</v>
      </c>
      <c r="J40" s="65">
        <v>483.57027185999999</v>
      </c>
      <c r="K40" s="65">
        <f>VLOOKUP(H40,Feuil4!$A$6:$AA$214,Feuil3!G40,0)</f>
        <v>23.087639766999999</v>
      </c>
      <c r="L40" s="65">
        <f>VLOOKUP(H40,Feuil5!$A$6:$AJ$214,Feuil3!G40,0)</f>
        <v>138.68480965099999</v>
      </c>
    </row>
    <row r="41" spans="1:12">
      <c r="A41">
        <f t="shared" si="0"/>
        <v>1117</v>
      </c>
      <c r="B41" t="str">
        <f t="shared" si="1"/>
        <v>1117</v>
      </c>
      <c r="C41" t="str">
        <f t="shared" si="2"/>
        <v>1117_8</v>
      </c>
      <c r="D41" t="str">
        <f t="shared" si="3"/>
        <v>Marne la Vallée_8</v>
      </c>
      <c r="E41">
        <v>8</v>
      </c>
      <c r="F41" t="s">
        <v>161</v>
      </c>
      <c r="G41" s="1">
        <v>6</v>
      </c>
      <c r="H41" s="57" t="str">
        <f>VLOOKUP(I41,Feuil8!$A:$B,2,0)</f>
        <v>T2A60</v>
      </c>
      <c r="I41" s="64" t="s">
        <v>550</v>
      </c>
      <c r="J41" s="65">
        <v>452.52800292299997</v>
      </c>
      <c r="K41" s="65">
        <f>VLOOKUP(H41,Feuil4!$A$6:$AA$214,Feuil3!G41,0)</f>
        <v>321.22568629699998</v>
      </c>
      <c r="L41" s="65">
        <f>VLOOKUP(H41,Feuil5!$A$6:$AJ$214,Feuil3!G41,0)</f>
        <v>21.280580641</v>
      </c>
    </row>
    <row r="42" spans="1:12">
      <c r="A42">
        <f t="shared" si="0"/>
        <v>1117</v>
      </c>
      <c r="B42" t="str">
        <f t="shared" si="1"/>
        <v>1117</v>
      </c>
      <c r="C42" t="str">
        <f t="shared" si="2"/>
        <v>1117_9</v>
      </c>
      <c r="D42" t="str">
        <f t="shared" si="3"/>
        <v>Marne la Vallée_9</v>
      </c>
      <c r="E42">
        <v>9</v>
      </c>
      <c r="F42" t="s">
        <v>161</v>
      </c>
      <c r="G42" s="1">
        <v>6</v>
      </c>
      <c r="H42" s="57" t="str">
        <f>VLOOKUP(I42,Feuil8!$A:$B,2,0)</f>
        <v>L0Z60</v>
      </c>
      <c r="I42" s="64" t="s">
        <v>664</v>
      </c>
      <c r="J42" s="65">
        <v>324.51832075599998</v>
      </c>
      <c r="K42" s="65">
        <f>VLOOKUP(H42,Feuil4!$A$6:$AA$214,Feuil3!G42,0)</f>
        <v>82.917841813999999</v>
      </c>
      <c r="L42" s="65">
        <f>VLOOKUP(H42,Feuil5!$A$6:$AJ$214,Feuil3!G42,0)</f>
        <v>22.876022051</v>
      </c>
    </row>
    <row r="43" spans="1:12">
      <c r="A43">
        <f t="shared" si="0"/>
        <v>1117</v>
      </c>
      <c r="B43" t="str">
        <f t="shared" si="1"/>
        <v>1117</v>
      </c>
      <c r="C43" t="str">
        <f t="shared" si="2"/>
        <v>1117_10</v>
      </c>
      <c r="D43" t="str">
        <f t="shared" si="3"/>
        <v>Marne la Vallée_10</v>
      </c>
      <c r="E43">
        <v>10</v>
      </c>
      <c r="F43" t="s">
        <v>161</v>
      </c>
      <c r="G43" s="1">
        <v>6</v>
      </c>
      <c r="H43" s="57" t="str">
        <f>VLOOKUP(I43,Feuil8!$A:$B,2,0)</f>
        <v>B3Z20</v>
      </c>
      <c r="I43" s="66" t="s">
        <v>559</v>
      </c>
      <c r="J43" s="67">
        <v>290.60329014799999</v>
      </c>
      <c r="K43" s="67">
        <f>VLOOKUP(H43,Feuil4!$A$6:$AA$214,Feuil3!G43,0)</f>
        <v>134.696560887</v>
      </c>
      <c r="L43" s="67">
        <f>VLOOKUP(H43,Feuil5!$A$6:$AJ$214,Feuil3!G43,0)</f>
        <v>22.323588032</v>
      </c>
    </row>
    <row r="44" spans="1:12">
      <c r="A44">
        <f t="shared" si="0"/>
        <v>1109</v>
      </c>
      <c r="B44" t="str">
        <f t="shared" si="1"/>
        <v>1109</v>
      </c>
      <c r="C44" t="str">
        <f t="shared" si="2"/>
        <v>1109_1</v>
      </c>
      <c r="D44" t="str">
        <f t="shared" si="3"/>
        <v>Nord Est 77_1</v>
      </c>
      <c r="E44">
        <v>1</v>
      </c>
      <c r="F44" t="s">
        <v>158</v>
      </c>
      <c r="G44" s="1">
        <v>7</v>
      </c>
      <c r="H44" s="57" t="str">
        <f>VLOOKUP(I44,Feuil8!$A:$B,2,0)</f>
        <v>T4Z60</v>
      </c>
      <c r="I44" s="62" t="s">
        <v>43</v>
      </c>
      <c r="J44" s="63">
        <v>266.74834318199999</v>
      </c>
      <c r="K44" s="63">
        <f>VLOOKUP(H44,Feuil4!$A$6:$AA$214,Feuil3!G44,0)</f>
        <v>156.01089826500001</v>
      </c>
      <c r="L44" s="63" t="str">
        <f>VLOOKUP(H44,Feuil5!$A$6:$AJ$214,Feuil3!G44,0)</f>
        <v/>
      </c>
    </row>
    <row r="45" spans="1:12">
      <c r="A45">
        <f t="shared" si="0"/>
        <v>1109</v>
      </c>
      <c r="B45" t="str">
        <f t="shared" si="1"/>
        <v>1109</v>
      </c>
      <c r="C45" t="str">
        <f t="shared" si="2"/>
        <v>1109_2</v>
      </c>
      <c r="D45" t="str">
        <f t="shared" si="3"/>
        <v>Nord Est 77_2</v>
      </c>
      <c r="E45">
        <v>2</v>
      </c>
      <c r="F45" t="s">
        <v>158</v>
      </c>
      <c r="G45" s="1">
        <v>7</v>
      </c>
      <c r="H45" s="57" t="str">
        <f>VLOOKUP(I45,Feuil8!$A:$B,2,0)</f>
        <v>T2A60</v>
      </c>
      <c r="I45" s="64" t="s">
        <v>550</v>
      </c>
      <c r="J45" s="65">
        <v>262.36837527699998</v>
      </c>
      <c r="K45" s="65">
        <f>VLOOKUP(H45,Feuil4!$A$6:$AA$214,Feuil3!G45,0)</f>
        <v>240.09310234099999</v>
      </c>
      <c r="L45" s="65">
        <f>VLOOKUP(H45,Feuil5!$A$6:$AJ$214,Feuil3!G45,0)</f>
        <v>33.389590345999999</v>
      </c>
    </row>
    <row r="46" spans="1:12">
      <c r="A46">
        <f t="shared" si="0"/>
        <v>1109</v>
      </c>
      <c r="B46" t="str">
        <f t="shared" si="1"/>
        <v>1109</v>
      </c>
      <c r="C46" t="str">
        <f t="shared" si="2"/>
        <v>1109_3</v>
      </c>
      <c r="D46" t="str">
        <f t="shared" si="3"/>
        <v>Nord Est 77_3</v>
      </c>
      <c r="E46">
        <v>3</v>
      </c>
      <c r="F46" t="s">
        <v>158</v>
      </c>
      <c r="G46" s="1">
        <v>7</v>
      </c>
      <c r="H46" s="57" t="str">
        <f>VLOOKUP(I46,Feuil8!$A:$B,2,0)</f>
        <v>J3Z43</v>
      </c>
      <c r="I46" s="64" t="s">
        <v>117</v>
      </c>
      <c r="J46" s="65">
        <v>172.602300423</v>
      </c>
      <c r="K46" s="65">
        <f>VLOOKUP(H46,Feuil4!$A$6:$AA$214,Feuil3!G46,0)</f>
        <v>80.80568701</v>
      </c>
      <c r="L46" s="65">
        <f>VLOOKUP(H46,Feuil5!$A$6:$AJ$214,Feuil3!G46,0)</f>
        <v>2.5292937439999998</v>
      </c>
    </row>
    <row r="47" spans="1:12">
      <c r="A47">
        <f t="shared" si="0"/>
        <v>1109</v>
      </c>
      <c r="B47" t="str">
        <f t="shared" si="1"/>
        <v>1109</v>
      </c>
      <c r="C47" t="str">
        <f t="shared" si="2"/>
        <v>1109_4</v>
      </c>
      <c r="D47" t="str">
        <f t="shared" si="3"/>
        <v>Nord Est 77_4</v>
      </c>
      <c r="E47">
        <v>4</v>
      </c>
      <c r="F47" t="s">
        <v>158</v>
      </c>
      <c r="G47" s="1">
        <v>7</v>
      </c>
      <c r="H47" s="57" t="str">
        <f>VLOOKUP(I47,Feuil8!$A:$B,2,0)</f>
        <v>V0Z60</v>
      </c>
      <c r="I47" s="64" t="s">
        <v>686</v>
      </c>
      <c r="J47" s="65">
        <v>104.3783712</v>
      </c>
      <c r="K47" s="65">
        <f>VLOOKUP(H47,Feuil4!$A$6:$AA$214,Feuil3!G47,0)</f>
        <v>50.935206463999997</v>
      </c>
      <c r="L47" s="65">
        <f>VLOOKUP(H47,Feuil5!$A$6:$AJ$214,Feuil3!G47,0)</f>
        <v>5.0516329730000002</v>
      </c>
    </row>
    <row r="48" spans="1:12">
      <c r="A48">
        <f t="shared" si="0"/>
        <v>1109</v>
      </c>
      <c r="B48" t="str">
        <f t="shared" si="1"/>
        <v>1109</v>
      </c>
      <c r="C48" t="str">
        <f t="shared" si="2"/>
        <v>1109_5</v>
      </c>
      <c r="D48" t="str">
        <f t="shared" si="3"/>
        <v>Nord Est 77_5</v>
      </c>
      <c r="E48">
        <v>5</v>
      </c>
      <c r="F48" t="s">
        <v>158</v>
      </c>
      <c r="G48" s="1">
        <v>7</v>
      </c>
      <c r="H48" s="57" t="str">
        <f>VLOOKUP(I48,Feuil8!$A:$B,2,0)</f>
        <v>V4Z83</v>
      </c>
      <c r="I48" s="64" t="s">
        <v>552</v>
      </c>
      <c r="J48" s="65">
        <v>91.987252828999999</v>
      </c>
      <c r="K48" s="65">
        <f>VLOOKUP(H48,Feuil4!$A$6:$AA$214,Feuil3!G48,0)</f>
        <v>23.193492005</v>
      </c>
      <c r="L48" s="65" t="str">
        <f>VLOOKUP(H48,Feuil5!$A$6:$AJ$214,Feuil3!G48,0)</f>
        <v/>
      </c>
    </row>
    <row r="49" spans="1:12">
      <c r="A49">
        <f t="shared" si="0"/>
        <v>1109</v>
      </c>
      <c r="B49" t="str">
        <f t="shared" si="1"/>
        <v>1109</v>
      </c>
      <c r="C49" t="str">
        <f t="shared" si="2"/>
        <v>1109_6</v>
      </c>
      <c r="D49" t="str">
        <f t="shared" si="3"/>
        <v>Nord Est 77_6</v>
      </c>
      <c r="E49">
        <v>6</v>
      </c>
      <c r="F49" t="s">
        <v>158</v>
      </c>
      <c r="G49" s="1">
        <v>7</v>
      </c>
      <c r="H49" s="57" t="str">
        <f>VLOOKUP(I49,Feuil8!$A:$B,2,0)</f>
        <v>J3Z41</v>
      </c>
      <c r="I49" s="64" t="s">
        <v>180</v>
      </c>
      <c r="J49" s="65">
        <v>87.016894518000001</v>
      </c>
      <c r="K49" s="65">
        <f>VLOOKUP(H49,Feuil4!$A$6:$AA$214,Feuil3!G49,0)</f>
        <v>51.439257367000003</v>
      </c>
      <c r="L49" s="65" t="str">
        <f>VLOOKUP(H49,Feuil5!$A$6:$AJ$214,Feuil3!G49,0)</f>
        <v/>
      </c>
    </row>
    <row r="50" spans="1:12">
      <c r="A50">
        <f t="shared" si="0"/>
        <v>1109</v>
      </c>
      <c r="B50" t="str">
        <f t="shared" si="1"/>
        <v>1109</v>
      </c>
      <c r="C50" t="str">
        <f t="shared" si="2"/>
        <v>1109_7</v>
      </c>
      <c r="D50" t="str">
        <f t="shared" si="3"/>
        <v>Nord Est 77_7</v>
      </c>
      <c r="E50">
        <v>7</v>
      </c>
      <c r="F50" t="s">
        <v>158</v>
      </c>
      <c r="G50" s="1">
        <v>7</v>
      </c>
      <c r="H50" s="57" t="str">
        <f>VLOOKUP(I50,Feuil8!$A:$B,2,0)</f>
        <v>J3Z42</v>
      </c>
      <c r="I50" s="64" t="s">
        <v>46</v>
      </c>
      <c r="J50" s="65">
        <v>86.066004457000005</v>
      </c>
      <c r="K50" s="65">
        <f>VLOOKUP(H50,Feuil4!$A$6:$AA$214,Feuil3!G50,0)</f>
        <v>11.252261112999999</v>
      </c>
      <c r="L50" s="65">
        <f>VLOOKUP(H50,Feuil5!$A$6:$AJ$214,Feuil3!G50,0)</f>
        <v>14.185835154999999</v>
      </c>
    </row>
    <row r="51" spans="1:12">
      <c r="A51">
        <f t="shared" si="0"/>
        <v>1109</v>
      </c>
      <c r="B51" t="str">
        <f t="shared" si="1"/>
        <v>1109</v>
      </c>
      <c r="C51" t="str">
        <f t="shared" si="2"/>
        <v>1109_8</v>
      </c>
      <c r="D51" t="str">
        <f t="shared" si="3"/>
        <v>Nord Est 77_8</v>
      </c>
      <c r="E51">
        <v>8</v>
      </c>
      <c r="F51" t="s">
        <v>158</v>
      </c>
      <c r="G51" s="1">
        <v>7</v>
      </c>
      <c r="H51" s="57" t="str">
        <f>VLOOKUP(I51,Feuil8!$A:$B,2,0)</f>
        <v>S1Z20</v>
      </c>
      <c r="I51" s="64" t="s">
        <v>549</v>
      </c>
      <c r="J51" s="65">
        <v>80</v>
      </c>
      <c r="K51" s="65" t="str">
        <f>VLOOKUP(H51,Feuil4!$A$6:$AA$214,Feuil3!G51,0)</f>
        <v/>
      </c>
      <c r="L51" s="65">
        <f>VLOOKUP(H51,Feuil5!$A$6:$AJ$214,Feuil3!G51,0)</f>
        <v>15</v>
      </c>
    </row>
    <row r="52" spans="1:12">
      <c r="A52">
        <f t="shared" si="0"/>
        <v>1109</v>
      </c>
      <c r="B52" t="str">
        <f t="shared" si="1"/>
        <v>1109</v>
      </c>
      <c r="C52" t="str">
        <f t="shared" si="2"/>
        <v>1109_9</v>
      </c>
      <c r="D52" t="str">
        <f t="shared" si="3"/>
        <v>Nord Est 77_9</v>
      </c>
      <c r="E52">
        <v>9</v>
      </c>
      <c r="F52" t="s">
        <v>158</v>
      </c>
      <c r="G52" s="1">
        <v>7</v>
      </c>
      <c r="H52" s="57" t="str">
        <f>VLOOKUP(I52,Feuil8!$A:$B,2,0)</f>
        <v>S0Z20</v>
      </c>
      <c r="I52" s="64" t="s">
        <v>710</v>
      </c>
      <c r="J52" s="65">
        <v>76.779322089000004</v>
      </c>
      <c r="K52" s="65">
        <f>VLOOKUP(H52,Feuil4!$A$6:$AA$214,Feuil3!G52,0)</f>
        <v>5.8840776799999999</v>
      </c>
      <c r="L52" s="65">
        <f>VLOOKUP(H52,Feuil5!$A$6:$AJ$214,Feuil3!G52,0)</f>
        <v>70.895244407999996</v>
      </c>
    </row>
    <row r="53" spans="1:12">
      <c r="A53">
        <f t="shared" si="0"/>
        <v>1109</v>
      </c>
      <c r="B53" t="str">
        <f t="shared" si="1"/>
        <v>1109</v>
      </c>
      <c r="C53" t="str">
        <f t="shared" si="2"/>
        <v>1109_10</v>
      </c>
      <c r="D53" t="str">
        <f t="shared" si="3"/>
        <v>Nord Est 77_10</v>
      </c>
      <c r="E53">
        <v>10</v>
      </c>
      <c r="F53" t="s">
        <v>158</v>
      </c>
      <c r="G53" s="1">
        <v>7</v>
      </c>
      <c r="H53" s="57" t="str">
        <f>VLOOKUP(I53,Feuil8!$A:$B,2,0)</f>
        <v>R0Z60</v>
      </c>
      <c r="I53" s="66" t="s">
        <v>55</v>
      </c>
      <c r="J53" s="67">
        <v>72.021163250000001</v>
      </c>
      <c r="K53" s="67" t="str">
        <f>VLOOKUP(H53,Feuil4!$A$6:$AA$214,Feuil3!G53,0)</f>
        <v/>
      </c>
      <c r="L53" s="67" t="str">
        <f>VLOOKUP(H53,Feuil5!$A$6:$AJ$214,Feuil3!G53,0)</f>
        <v/>
      </c>
    </row>
    <row r="54" spans="1:12">
      <c r="A54">
        <f t="shared" si="0"/>
        <v>1127</v>
      </c>
      <c r="B54" t="str">
        <f t="shared" si="1"/>
        <v>1127</v>
      </c>
      <c r="C54" t="str">
        <f t="shared" si="2"/>
        <v>1127_1</v>
      </c>
      <c r="D54" t="str">
        <f t="shared" si="3"/>
        <v>Ouest 95_1</v>
      </c>
      <c r="E54">
        <v>1</v>
      </c>
      <c r="F54" t="s">
        <v>167</v>
      </c>
      <c r="G54" s="1">
        <v>8</v>
      </c>
      <c r="H54" s="57" t="str">
        <f>VLOOKUP(I54,Feuil8!$A:$B,2,0)</f>
        <v>S2Z60</v>
      </c>
      <c r="I54" s="62" t="s">
        <v>704</v>
      </c>
      <c r="J54" s="63">
        <v>1253.736249693</v>
      </c>
      <c r="K54" s="63">
        <f>VLOOKUP(H54,Feuil4!$A$6:$AA$214,Feuil3!G54,0)</f>
        <v>16.803313943999999</v>
      </c>
      <c r="L54" s="63" t="str">
        <f>VLOOKUP(H54,Feuil5!$A$6:$AJ$214,Feuil3!G54,0)</f>
        <v/>
      </c>
    </row>
    <row r="55" spans="1:12">
      <c r="A55">
        <f t="shared" si="0"/>
        <v>1127</v>
      </c>
      <c r="B55" t="str">
        <f t="shared" si="1"/>
        <v>1127</v>
      </c>
      <c r="C55" t="str">
        <f t="shared" si="2"/>
        <v>1127_2</v>
      </c>
      <c r="D55" t="str">
        <f t="shared" si="3"/>
        <v>Ouest 95_2</v>
      </c>
      <c r="E55">
        <v>2</v>
      </c>
      <c r="F55" t="s">
        <v>167</v>
      </c>
      <c r="G55" s="1">
        <v>8</v>
      </c>
      <c r="H55" s="57" t="str">
        <f>VLOOKUP(I55,Feuil8!$A:$B,2,0)</f>
        <v>R0Z60</v>
      </c>
      <c r="I55" s="64" t="s">
        <v>55</v>
      </c>
      <c r="J55" s="65">
        <v>763.84802211800002</v>
      </c>
      <c r="K55" s="65">
        <f>VLOOKUP(H55,Feuil4!$A$6:$AA$214,Feuil3!G55,0)</f>
        <v>11.405643587</v>
      </c>
      <c r="L55" s="65">
        <f>VLOOKUP(H55,Feuil5!$A$6:$AJ$214,Feuil3!G55,0)</f>
        <v>21.187174246000001</v>
      </c>
    </row>
    <row r="56" spans="1:12">
      <c r="A56">
        <f t="shared" si="0"/>
        <v>1127</v>
      </c>
      <c r="B56" t="str">
        <f t="shared" si="1"/>
        <v>1127</v>
      </c>
      <c r="C56" t="str">
        <f t="shared" si="2"/>
        <v>1127_3</v>
      </c>
      <c r="D56" t="str">
        <f t="shared" si="3"/>
        <v>Ouest 95_3</v>
      </c>
      <c r="E56">
        <v>3</v>
      </c>
      <c r="F56" t="s">
        <v>167</v>
      </c>
      <c r="G56" s="1">
        <v>8</v>
      </c>
      <c r="H56" s="57" t="str">
        <f>VLOOKUP(I56,Feuil8!$A:$B,2,0)</f>
        <v>T2A60</v>
      </c>
      <c r="I56" s="64" t="s">
        <v>550</v>
      </c>
      <c r="J56" s="65">
        <v>333.50156495599998</v>
      </c>
      <c r="K56" s="65">
        <f>VLOOKUP(H56,Feuil4!$A$6:$AA$214,Feuil3!G56,0)</f>
        <v>300.26278594199999</v>
      </c>
      <c r="L56" s="65">
        <f>VLOOKUP(H56,Feuil5!$A$6:$AJ$214,Feuil3!G56,0)</f>
        <v>30.371391385999999</v>
      </c>
    </row>
    <row r="57" spans="1:12">
      <c r="A57">
        <f t="shared" si="0"/>
        <v>1127</v>
      </c>
      <c r="B57" t="str">
        <f t="shared" si="1"/>
        <v>1127</v>
      </c>
      <c r="C57" t="str">
        <f t="shared" si="2"/>
        <v>1127_4</v>
      </c>
      <c r="D57" t="str">
        <f t="shared" si="3"/>
        <v>Ouest 95_4</v>
      </c>
      <c r="E57">
        <v>4</v>
      </c>
      <c r="F57" t="s">
        <v>167</v>
      </c>
      <c r="G57" s="1">
        <v>8</v>
      </c>
      <c r="H57" s="57" t="str">
        <f>VLOOKUP(I57,Feuil8!$A:$B,2,0)</f>
        <v>J0Z20</v>
      </c>
      <c r="I57" s="64" t="s">
        <v>49</v>
      </c>
      <c r="J57" s="65">
        <v>305.30791731400001</v>
      </c>
      <c r="K57" s="65">
        <f>VLOOKUP(H57,Feuil4!$A$6:$AA$214,Feuil3!G57,0)</f>
        <v>62.579033834999997</v>
      </c>
      <c r="L57" s="65">
        <f>VLOOKUP(H57,Feuil5!$A$6:$AJ$214,Feuil3!G57,0)</f>
        <v>52.908612742000003</v>
      </c>
    </row>
    <row r="58" spans="1:12">
      <c r="A58">
        <f t="shared" si="0"/>
        <v>1127</v>
      </c>
      <c r="B58" t="str">
        <f t="shared" si="1"/>
        <v>1127</v>
      </c>
      <c r="C58" t="str">
        <f t="shared" si="2"/>
        <v>1127_5</v>
      </c>
      <c r="D58" t="str">
        <f t="shared" si="3"/>
        <v>Ouest 95_5</v>
      </c>
      <c r="E58">
        <v>5</v>
      </c>
      <c r="F58" t="s">
        <v>167</v>
      </c>
      <c r="G58" s="1">
        <v>8</v>
      </c>
      <c r="H58" s="57" t="str">
        <f>VLOOKUP(I58,Feuil8!$A:$B,2,0)</f>
        <v>S1Z40</v>
      </c>
      <c r="I58" s="64" t="s">
        <v>181</v>
      </c>
      <c r="J58" s="65">
        <v>265.34755646000002</v>
      </c>
      <c r="K58" s="65">
        <f>VLOOKUP(H58,Feuil4!$A$6:$AA$214,Feuil3!G58,0)</f>
        <v>48.981447909000003</v>
      </c>
      <c r="L58" s="65" t="str">
        <f>VLOOKUP(H58,Feuil5!$A$6:$AJ$214,Feuil3!G58,0)</f>
        <v/>
      </c>
    </row>
    <row r="59" spans="1:12">
      <c r="A59">
        <f t="shared" si="0"/>
        <v>1127</v>
      </c>
      <c r="B59" t="str">
        <f t="shared" si="1"/>
        <v>1127</v>
      </c>
      <c r="C59" t="str">
        <f t="shared" si="2"/>
        <v>1127_6</v>
      </c>
      <c r="D59" t="str">
        <f t="shared" si="3"/>
        <v>Ouest 95_6</v>
      </c>
      <c r="E59">
        <v>6</v>
      </c>
      <c r="F59" t="s">
        <v>167</v>
      </c>
      <c r="G59" s="1">
        <v>8</v>
      </c>
      <c r="H59" s="57" t="str">
        <f>VLOOKUP(I59,Feuil8!$A:$B,2,0)</f>
        <v>T4Z60</v>
      </c>
      <c r="I59" s="64" t="s">
        <v>43</v>
      </c>
      <c r="J59" s="65">
        <v>253.411369369</v>
      </c>
      <c r="K59" s="65">
        <f>VLOOKUP(H59,Feuil4!$A$6:$AA$214,Feuil3!G59,0)</f>
        <v>103.394625842</v>
      </c>
      <c r="L59" s="65">
        <f>VLOOKUP(H59,Feuil5!$A$6:$AJ$214,Feuil3!G59,0)</f>
        <v>53.784634085999997</v>
      </c>
    </row>
    <row r="60" spans="1:12">
      <c r="A60">
        <f t="shared" si="0"/>
        <v>1127</v>
      </c>
      <c r="B60" t="str">
        <f t="shared" si="1"/>
        <v>1127</v>
      </c>
      <c r="C60" t="str">
        <f t="shared" si="2"/>
        <v>1127_7</v>
      </c>
      <c r="D60" t="str">
        <f t="shared" si="3"/>
        <v>Ouest 95_7</v>
      </c>
      <c r="E60">
        <v>7</v>
      </c>
      <c r="F60" t="s">
        <v>167</v>
      </c>
      <c r="G60" s="1">
        <v>8</v>
      </c>
      <c r="H60" s="57" t="str">
        <f>VLOOKUP(I60,Feuil8!$A:$B,2,0)</f>
        <v>S1Z20</v>
      </c>
      <c r="I60" s="64" t="s">
        <v>549</v>
      </c>
      <c r="J60" s="65">
        <v>243.96979166899999</v>
      </c>
      <c r="K60" s="65">
        <f>VLOOKUP(H60,Feuil4!$A$6:$AA$214,Feuil3!G60,0)</f>
        <v>57.360512620000002</v>
      </c>
      <c r="L60" s="65">
        <f>VLOOKUP(H60,Feuil5!$A$6:$AJ$214,Feuil3!G60,0)</f>
        <v>42.074171882999998</v>
      </c>
    </row>
    <row r="61" spans="1:12">
      <c r="A61">
        <f t="shared" si="0"/>
        <v>1127</v>
      </c>
      <c r="B61" t="str">
        <f t="shared" si="1"/>
        <v>1127</v>
      </c>
      <c r="C61" t="str">
        <f t="shared" si="2"/>
        <v>1127_8</v>
      </c>
      <c r="D61" t="str">
        <f t="shared" si="3"/>
        <v>Ouest 95_8</v>
      </c>
      <c r="E61">
        <v>8</v>
      </c>
      <c r="F61" t="s">
        <v>167</v>
      </c>
      <c r="G61" s="1">
        <v>8</v>
      </c>
      <c r="H61" s="57" t="str">
        <f>VLOOKUP(I61,Feuil8!$A:$B,2,0)</f>
        <v>L2Z61</v>
      </c>
      <c r="I61" s="64" t="s">
        <v>48</v>
      </c>
      <c r="J61" s="65">
        <v>202.78959006900001</v>
      </c>
      <c r="K61" s="65">
        <f>VLOOKUP(H61,Feuil4!$A$6:$AA$214,Feuil3!G61,0)</f>
        <v>13.434087857</v>
      </c>
      <c r="L61" s="65">
        <f>VLOOKUP(H61,Feuil5!$A$6:$AJ$214,Feuil3!G61,0)</f>
        <v>17.306047399000001</v>
      </c>
    </row>
    <row r="62" spans="1:12">
      <c r="A62">
        <f t="shared" si="0"/>
        <v>1127</v>
      </c>
      <c r="B62" t="str">
        <f t="shared" si="1"/>
        <v>1127</v>
      </c>
      <c r="C62" t="str">
        <f t="shared" si="2"/>
        <v>1127_9</v>
      </c>
      <c r="D62" t="str">
        <f t="shared" si="3"/>
        <v>Ouest 95_9</v>
      </c>
      <c r="E62">
        <v>9</v>
      </c>
      <c r="F62" t="s">
        <v>167</v>
      </c>
      <c r="G62" s="1">
        <v>8</v>
      </c>
      <c r="H62" s="57" t="str">
        <f>VLOOKUP(I62,Feuil8!$A:$B,2,0)</f>
        <v>B3Z20</v>
      </c>
      <c r="I62" s="64" t="s">
        <v>559</v>
      </c>
      <c r="J62" s="65">
        <v>173.539032107</v>
      </c>
      <c r="K62" s="65">
        <f>VLOOKUP(H62,Feuil4!$A$6:$AA$214,Feuil3!G62,0)</f>
        <v>136.84052828700001</v>
      </c>
      <c r="L62" s="65">
        <f>VLOOKUP(H62,Feuil5!$A$6:$AJ$214,Feuil3!G62,0)</f>
        <v>13.742866415</v>
      </c>
    </row>
    <row r="63" spans="1:12">
      <c r="A63">
        <f t="shared" si="0"/>
        <v>1127</v>
      </c>
      <c r="B63" t="str">
        <f t="shared" si="1"/>
        <v>1127</v>
      </c>
      <c r="C63" t="str">
        <f t="shared" si="2"/>
        <v>1127_10</v>
      </c>
      <c r="D63" t="str">
        <f t="shared" si="3"/>
        <v>Ouest 95_10</v>
      </c>
      <c r="E63">
        <v>10</v>
      </c>
      <c r="F63" t="s">
        <v>167</v>
      </c>
      <c r="G63" s="1">
        <v>8</v>
      </c>
      <c r="H63" s="57" t="str">
        <f>VLOOKUP(I63,Feuil8!$A:$B,2,0)</f>
        <v>G1Z70</v>
      </c>
      <c r="I63" s="66" t="s">
        <v>346</v>
      </c>
      <c r="J63" s="67">
        <v>172.83414605900001</v>
      </c>
      <c r="K63" s="67">
        <f>VLOOKUP(H63,Feuil4!$A$6:$AA$214,Feuil3!G63,0)</f>
        <v>85.326911007999996</v>
      </c>
      <c r="L63" s="67" t="str">
        <f>VLOOKUP(H63,Feuil5!$A$6:$AJ$214,Feuil3!G63,0)</f>
        <v/>
      </c>
    </row>
    <row r="64" spans="1:12">
      <c r="A64">
        <f t="shared" si="0"/>
        <v>1118</v>
      </c>
      <c r="B64" t="str">
        <f t="shared" si="1"/>
        <v>1118</v>
      </c>
      <c r="C64" t="str">
        <f t="shared" si="2"/>
        <v>1118_1</v>
      </c>
      <c r="D64" t="str">
        <f t="shared" si="3"/>
        <v>Porte Sud du Grand Paris_1</v>
      </c>
      <c r="E64">
        <v>1</v>
      </c>
      <c r="F64" t="s">
        <v>162</v>
      </c>
      <c r="G64" s="1">
        <v>9</v>
      </c>
      <c r="H64" s="57" t="str">
        <f>VLOOKUP(I64,Feuil8!$A:$B,2,0)</f>
        <v>R0Z60</v>
      </c>
      <c r="I64" s="62" t="s">
        <v>55</v>
      </c>
      <c r="J64" s="63">
        <v>1322.8841486159999</v>
      </c>
      <c r="K64" s="63">
        <f>VLOOKUP(H64,Feuil4!$A$6:$AA$214,Feuil3!G64,0)</f>
        <v>692.94338834300004</v>
      </c>
      <c r="L64" s="63">
        <f>VLOOKUP(H64,Feuil5!$A$6:$AJ$214,Feuil3!G64,0)</f>
        <v>51.329925490999997</v>
      </c>
    </row>
    <row r="65" spans="1:12">
      <c r="A65">
        <f t="shared" si="0"/>
        <v>1118</v>
      </c>
      <c r="B65" t="str">
        <f t="shared" si="1"/>
        <v>1118</v>
      </c>
      <c r="C65" t="str">
        <f t="shared" si="2"/>
        <v>1118_2</v>
      </c>
      <c r="D65" t="str">
        <f t="shared" si="3"/>
        <v>Porte Sud du Grand Paris_2</v>
      </c>
      <c r="E65">
        <v>2</v>
      </c>
      <c r="F65" t="s">
        <v>162</v>
      </c>
      <c r="G65" s="1">
        <v>9</v>
      </c>
      <c r="H65" s="57" t="str">
        <f>VLOOKUP(I65,Feuil8!$A:$B,2,0)</f>
        <v>T4Z60</v>
      </c>
      <c r="I65" s="64" t="s">
        <v>43</v>
      </c>
      <c r="J65" s="65">
        <v>1242.450592571</v>
      </c>
      <c r="K65" s="65">
        <f>VLOOKUP(H65,Feuil4!$A$6:$AA$214,Feuil3!G65,0)</f>
        <v>256.75544720300002</v>
      </c>
      <c r="L65" s="65">
        <f>VLOOKUP(H65,Feuil5!$A$6:$AJ$214,Feuil3!G65,0)</f>
        <v>73.395638009999999</v>
      </c>
    </row>
    <row r="66" spans="1:12">
      <c r="A66">
        <f t="shared" si="0"/>
        <v>1118</v>
      </c>
      <c r="B66" t="str">
        <f t="shared" si="1"/>
        <v>1118</v>
      </c>
      <c r="C66" t="str">
        <f t="shared" si="2"/>
        <v>1118_3</v>
      </c>
      <c r="D66" t="str">
        <f t="shared" si="3"/>
        <v>Porte Sud du Grand Paris_3</v>
      </c>
      <c r="E66">
        <v>3</v>
      </c>
      <c r="F66" t="s">
        <v>162</v>
      </c>
      <c r="G66" s="1">
        <v>9</v>
      </c>
      <c r="H66" s="57" t="str">
        <f>VLOOKUP(I66,Feuil8!$A:$B,2,0)</f>
        <v>J0Z20</v>
      </c>
      <c r="I66" s="64" t="s">
        <v>49</v>
      </c>
      <c r="J66" s="65">
        <v>1023.012274284</v>
      </c>
      <c r="K66" s="65">
        <f>VLOOKUP(H66,Feuil4!$A$6:$AA$214,Feuil3!G66,0)</f>
        <v>235.650968608</v>
      </c>
      <c r="L66" s="65">
        <f>VLOOKUP(H66,Feuil5!$A$6:$AJ$214,Feuil3!G66,0)</f>
        <v>15.75054688</v>
      </c>
    </row>
    <row r="67" spans="1:12">
      <c r="A67">
        <f t="shared" si="0"/>
        <v>1118</v>
      </c>
      <c r="B67" t="str">
        <f t="shared" si="1"/>
        <v>1118</v>
      </c>
      <c r="C67" t="str">
        <f t="shared" si="2"/>
        <v>1118_4</v>
      </c>
      <c r="D67" t="str">
        <f t="shared" si="3"/>
        <v>Porte Sud du Grand Paris_4</v>
      </c>
      <c r="E67">
        <v>4</v>
      </c>
      <c r="F67" t="s">
        <v>162</v>
      </c>
      <c r="G67" s="1">
        <v>9</v>
      </c>
      <c r="H67" s="57" t="str">
        <f>VLOOKUP(I67,Feuil8!$A:$B,2,0)</f>
        <v>U1Z91</v>
      </c>
      <c r="I67" s="64" t="s">
        <v>635</v>
      </c>
      <c r="J67" s="65">
        <v>778.45700260399997</v>
      </c>
      <c r="K67" s="65">
        <f>VLOOKUP(H67,Feuil4!$A$6:$AA$214,Feuil3!G67,0)</f>
        <v>24.494220382999998</v>
      </c>
      <c r="L67" s="65">
        <f>VLOOKUP(H67,Feuil5!$A$6:$AJ$214,Feuil3!G67,0)</f>
        <v>74.467690743999995</v>
      </c>
    </row>
    <row r="68" spans="1:12">
      <c r="A68">
        <f t="shared" si="0"/>
        <v>1118</v>
      </c>
      <c r="B68" t="str">
        <f t="shared" si="1"/>
        <v>1118</v>
      </c>
      <c r="C68" t="str">
        <f t="shared" si="2"/>
        <v>1118_5</v>
      </c>
      <c r="D68" t="str">
        <f t="shared" si="3"/>
        <v>Porte Sud du Grand Paris_5</v>
      </c>
      <c r="E68">
        <v>5</v>
      </c>
      <c r="F68" t="s">
        <v>162</v>
      </c>
      <c r="G68" s="1">
        <v>9</v>
      </c>
      <c r="H68" s="57" t="str">
        <f>VLOOKUP(I68,Feuil8!$A:$B,2,0)</f>
        <v>J3Z40</v>
      </c>
      <c r="I68" s="64" t="s">
        <v>868</v>
      </c>
      <c r="J68" s="65">
        <v>697.40939073799996</v>
      </c>
      <c r="K68" s="65">
        <f>VLOOKUP(H68,Feuil4!$A$6:$AA$214,Feuil3!G68,0)</f>
        <v>360.784720617</v>
      </c>
      <c r="L68" s="65">
        <f>VLOOKUP(H68,Feuil5!$A$6:$AJ$214,Feuil3!G68,0)</f>
        <v>6.4402468190000004</v>
      </c>
    </row>
    <row r="69" spans="1:12">
      <c r="A69">
        <f t="shared" ref="A69:A132" si="4">VLOOKUP(F69,$O$5:$P$29,2,0)</f>
        <v>1118</v>
      </c>
      <c r="B69" t="str">
        <f t="shared" ref="B69:B132" si="5">CONCATENATE(A69)</f>
        <v>1118</v>
      </c>
      <c r="C69" t="str">
        <f t="shared" ref="C69:C132" si="6">CONCATENATE(A69,"_",E69)</f>
        <v>1118_6</v>
      </c>
      <c r="D69" t="str">
        <f t="shared" ref="D69:D132" si="7">F69&amp;"_"&amp;E69</f>
        <v>Porte Sud du Grand Paris_6</v>
      </c>
      <c r="E69">
        <v>6</v>
      </c>
      <c r="F69" t="s">
        <v>162</v>
      </c>
      <c r="G69" s="1">
        <v>9</v>
      </c>
      <c r="H69" s="57" t="str">
        <f>VLOOKUP(I69,Feuil8!$A:$B,2,0)</f>
        <v>J3Z43</v>
      </c>
      <c r="I69" s="64" t="s">
        <v>117</v>
      </c>
      <c r="J69" s="65">
        <v>569.76801855300005</v>
      </c>
      <c r="K69" s="65">
        <f>VLOOKUP(H69,Feuil4!$A$6:$AA$214,Feuil3!G69,0)</f>
        <v>158.84872341400001</v>
      </c>
      <c r="L69" s="65" t="str">
        <f>VLOOKUP(H69,Feuil5!$A$6:$AJ$214,Feuil3!G69,0)</f>
        <v/>
      </c>
    </row>
    <row r="70" spans="1:12">
      <c r="A70">
        <f t="shared" si="4"/>
        <v>1118</v>
      </c>
      <c r="B70" t="str">
        <f t="shared" si="5"/>
        <v>1118</v>
      </c>
      <c r="C70" t="str">
        <f t="shared" si="6"/>
        <v>1118_7</v>
      </c>
      <c r="D70" t="str">
        <f t="shared" si="7"/>
        <v>Porte Sud du Grand Paris_7</v>
      </c>
      <c r="E70">
        <v>7</v>
      </c>
      <c r="F70" t="s">
        <v>162</v>
      </c>
      <c r="G70" s="1">
        <v>9</v>
      </c>
      <c r="H70" s="57" t="str">
        <f>VLOOKUP(I70,Feuil8!$A:$B,2,0)</f>
        <v>V0Z60</v>
      </c>
      <c r="I70" s="64" t="s">
        <v>686</v>
      </c>
      <c r="J70" s="65">
        <v>565.51010566699995</v>
      </c>
      <c r="K70" s="65">
        <f>VLOOKUP(H70,Feuil4!$A$6:$AA$214,Feuil3!G70,0)</f>
        <v>268.21243234899998</v>
      </c>
      <c r="L70" s="65">
        <f>VLOOKUP(H70,Feuil5!$A$6:$AJ$214,Feuil3!G70,0)</f>
        <v>82.370929961000002</v>
      </c>
    </row>
    <row r="71" spans="1:12">
      <c r="A71">
        <f t="shared" si="4"/>
        <v>1118</v>
      </c>
      <c r="B71" t="str">
        <f t="shared" si="5"/>
        <v>1118</v>
      </c>
      <c r="C71" t="str">
        <f t="shared" si="6"/>
        <v>1118_8</v>
      </c>
      <c r="D71" t="str">
        <f t="shared" si="7"/>
        <v>Porte Sud du Grand Paris_8</v>
      </c>
      <c r="E71">
        <v>8</v>
      </c>
      <c r="F71" t="s">
        <v>162</v>
      </c>
      <c r="G71" s="1">
        <v>9</v>
      </c>
      <c r="H71" s="57" t="str">
        <f>VLOOKUP(I71,Feuil8!$A:$B,2,0)</f>
        <v>S1Z20</v>
      </c>
      <c r="I71" s="64" t="s">
        <v>549</v>
      </c>
      <c r="J71" s="65">
        <v>513.81872585199994</v>
      </c>
      <c r="K71" s="65">
        <f>VLOOKUP(H71,Feuil4!$A$6:$AA$214,Feuil3!G71,0)</f>
        <v>10.597144184999999</v>
      </c>
      <c r="L71" s="65">
        <f>VLOOKUP(H71,Feuil5!$A$6:$AJ$214,Feuil3!G71,0)</f>
        <v>25</v>
      </c>
    </row>
    <row r="72" spans="1:12">
      <c r="A72">
        <f t="shared" si="4"/>
        <v>1118</v>
      </c>
      <c r="B72" t="str">
        <f t="shared" si="5"/>
        <v>1118</v>
      </c>
      <c r="C72" t="str">
        <f t="shared" si="6"/>
        <v>1118_9</v>
      </c>
      <c r="D72" t="str">
        <f t="shared" si="7"/>
        <v>Porte Sud du Grand Paris_9</v>
      </c>
      <c r="E72">
        <v>9</v>
      </c>
      <c r="F72" t="s">
        <v>162</v>
      </c>
      <c r="G72" s="1">
        <v>9</v>
      </c>
      <c r="H72" s="57" t="str">
        <f>VLOOKUP(I72,Feuil8!$A:$B,2,0)</f>
        <v>R1Z62</v>
      </c>
      <c r="I72" s="64" t="s">
        <v>50</v>
      </c>
      <c r="J72" s="65">
        <v>513.79309194999996</v>
      </c>
      <c r="K72" s="65">
        <f>VLOOKUP(H72,Feuil4!$A$6:$AA$214,Feuil3!G72,0)</f>
        <v>69.746754805999998</v>
      </c>
      <c r="L72" s="65">
        <f>VLOOKUP(H72,Feuil5!$A$6:$AJ$214,Feuil3!G72,0)</f>
        <v>148.07750991699999</v>
      </c>
    </row>
    <row r="73" spans="1:12">
      <c r="A73">
        <f t="shared" si="4"/>
        <v>1118</v>
      </c>
      <c r="B73" t="str">
        <f t="shared" si="5"/>
        <v>1118</v>
      </c>
      <c r="C73" t="str">
        <f t="shared" si="6"/>
        <v>1118_10</v>
      </c>
      <c r="D73" t="str">
        <f t="shared" si="7"/>
        <v>Porte Sud du Grand Paris_10</v>
      </c>
      <c r="E73">
        <v>10</v>
      </c>
      <c r="F73" t="s">
        <v>162</v>
      </c>
      <c r="G73" s="1">
        <v>9</v>
      </c>
      <c r="H73" s="57" t="str">
        <f>VLOOKUP(I73,Feuil8!$A:$B,2,0)</f>
        <v>V5Z81</v>
      </c>
      <c r="I73" s="66" t="s">
        <v>45</v>
      </c>
      <c r="J73" s="67">
        <v>512.16069866600003</v>
      </c>
      <c r="K73" s="67">
        <f>VLOOKUP(H73,Feuil4!$A$6:$AA$214,Feuil3!G73,0)</f>
        <v>133.034059286</v>
      </c>
      <c r="L73" s="67">
        <f>VLOOKUP(H73,Feuil5!$A$6:$AJ$214,Feuil3!G73,0)</f>
        <v>324.56466452699999</v>
      </c>
    </row>
    <row r="74" spans="1:12">
      <c r="A74">
        <f t="shared" si="4"/>
        <v>1119</v>
      </c>
      <c r="B74" t="str">
        <f t="shared" si="5"/>
        <v>1119</v>
      </c>
      <c r="C74" t="str">
        <f t="shared" si="6"/>
        <v>1119_1</v>
      </c>
      <c r="D74" t="str">
        <f t="shared" si="7"/>
        <v>Roissy - Le Bourget_1</v>
      </c>
      <c r="E74">
        <v>1</v>
      </c>
      <c r="F74" t="s">
        <v>163</v>
      </c>
      <c r="G74" s="1">
        <v>10</v>
      </c>
      <c r="H74" s="57" t="str">
        <f>VLOOKUP(I74,Feuil8!$A:$B,2,0)</f>
        <v>T3Z61</v>
      </c>
      <c r="I74" s="62" t="s">
        <v>44</v>
      </c>
      <c r="J74" s="63">
        <v>2506.7826168440001</v>
      </c>
      <c r="K74" s="63">
        <f>VLOOKUP(H74,Feuil4!$A$6:$AA$214,Feuil3!G74,0)</f>
        <v>708.94253047400002</v>
      </c>
      <c r="L74" s="63">
        <f>VLOOKUP(H74,Feuil5!$A$6:$AJ$214,Feuil3!G74,0)</f>
        <v>24.318759056000001</v>
      </c>
    </row>
    <row r="75" spans="1:12">
      <c r="A75">
        <f t="shared" si="4"/>
        <v>1119</v>
      </c>
      <c r="B75" t="str">
        <f t="shared" si="5"/>
        <v>1119</v>
      </c>
      <c r="C75" t="str">
        <f t="shared" si="6"/>
        <v>1119_2</v>
      </c>
      <c r="D75" t="str">
        <f t="shared" si="7"/>
        <v>Roissy - Le Bourget_2</v>
      </c>
      <c r="E75">
        <v>2</v>
      </c>
      <c r="F75" t="s">
        <v>163</v>
      </c>
      <c r="G75" s="1">
        <v>10</v>
      </c>
      <c r="H75" s="57" t="str">
        <f>VLOOKUP(I75,Feuil8!$A:$B,2,0)</f>
        <v>J0Z20</v>
      </c>
      <c r="I75" s="64" t="s">
        <v>49</v>
      </c>
      <c r="J75" s="65">
        <v>1051.944175912</v>
      </c>
      <c r="K75" s="65">
        <f>VLOOKUP(H75,Feuil4!$A$6:$AA$214,Feuil3!G75,0)</f>
        <v>312.01896083100002</v>
      </c>
      <c r="L75" s="65">
        <f>VLOOKUP(H75,Feuil5!$A$6:$AJ$214,Feuil3!G75,0)</f>
        <v>122.795990399</v>
      </c>
    </row>
    <row r="76" spans="1:12">
      <c r="A76">
        <f t="shared" si="4"/>
        <v>1119</v>
      </c>
      <c r="B76" t="str">
        <f t="shared" si="5"/>
        <v>1119</v>
      </c>
      <c r="C76" t="str">
        <f t="shared" si="6"/>
        <v>1119_3</v>
      </c>
      <c r="D76" t="str">
        <f t="shared" si="7"/>
        <v>Roissy - Le Bourget_3</v>
      </c>
      <c r="E76">
        <v>3</v>
      </c>
      <c r="F76" t="s">
        <v>163</v>
      </c>
      <c r="G76" s="1">
        <v>10</v>
      </c>
      <c r="H76" s="57" t="str">
        <f>VLOOKUP(I76,Feuil8!$A:$B,2,0)</f>
        <v>S1Z20</v>
      </c>
      <c r="I76" s="64" t="s">
        <v>549</v>
      </c>
      <c r="J76" s="65">
        <v>813.51680745900001</v>
      </c>
      <c r="K76" s="65">
        <f>VLOOKUP(H76,Feuil4!$A$6:$AA$214,Feuil3!G76,0)</f>
        <v>16.918720914000001</v>
      </c>
      <c r="L76" s="65">
        <f>VLOOKUP(H76,Feuil5!$A$6:$AJ$214,Feuil3!G76,0)</f>
        <v>46.682158553999997</v>
      </c>
    </row>
    <row r="77" spans="1:12">
      <c r="A77">
        <f t="shared" si="4"/>
        <v>1119</v>
      </c>
      <c r="B77" t="str">
        <f t="shared" si="5"/>
        <v>1119</v>
      </c>
      <c r="C77" t="str">
        <f t="shared" si="6"/>
        <v>1119_4</v>
      </c>
      <c r="D77" t="str">
        <f t="shared" si="7"/>
        <v>Roissy - Le Bourget_4</v>
      </c>
      <c r="E77">
        <v>4</v>
      </c>
      <c r="F77" t="s">
        <v>163</v>
      </c>
      <c r="G77" s="1">
        <v>10</v>
      </c>
      <c r="H77" s="57" t="str">
        <f>VLOOKUP(I77,Feuil8!$A:$B,2,0)</f>
        <v>T4Z60</v>
      </c>
      <c r="I77" s="64" t="s">
        <v>43</v>
      </c>
      <c r="J77" s="65">
        <v>762.686745718</v>
      </c>
      <c r="K77" s="65">
        <f>VLOOKUP(H77,Feuil4!$A$6:$AA$214,Feuil3!G77,0)</f>
        <v>195.11128468199999</v>
      </c>
      <c r="L77" s="65">
        <f>VLOOKUP(H77,Feuil5!$A$6:$AJ$214,Feuil3!G77,0)</f>
        <v>170.73578765100001</v>
      </c>
    </row>
    <row r="78" spans="1:12">
      <c r="A78">
        <f t="shared" si="4"/>
        <v>1119</v>
      </c>
      <c r="B78" t="str">
        <f t="shared" si="5"/>
        <v>1119</v>
      </c>
      <c r="C78" t="str">
        <f t="shared" si="6"/>
        <v>1119_5</v>
      </c>
      <c r="D78" t="str">
        <f t="shared" si="7"/>
        <v>Roissy - Le Bourget_5</v>
      </c>
      <c r="E78">
        <v>5</v>
      </c>
      <c r="F78" t="s">
        <v>163</v>
      </c>
      <c r="G78" s="1">
        <v>10</v>
      </c>
      <c r="H78" s="57" t="str">
        <f>VLOOKUP(I78,Feuil8!$A:$B,2,0)</f>
        <v>R0Z60</v>
      </c>
      <c r="I78" s="64" t="s">
        <v>55</v>
      </c>
      <c r="J78" s="65">
        <v>746.17271895399995</v>
      </c>
      <c r="K78" s="65">
        <f>VLOOKUP(H78,Feuil4!$A$6:$AA$214,Feuil3!G78,0)</f>
        <v>166.47499399599999</v>
      </c>
      <c r="L78" s="65">
        <f>VLOOKUP(H78,Feuil5!$A$6:$AJ$214,Feuil3!G78,0)</f>
        <v>151.805263438</v>
      </c>
    </row>
    <row r="79" spans="1:12">
      <c r="A79">
        <f t="shared" si="4"/>
        <v>1119</v>
      </c>
      <c r="B79" t="str">
        <f t="shared" si="5"/>
        <v>1119</v>
      </c>
      <c r="C79" t="str">
        <f t="shared" si="6"/>
        <v>1119_6</v>
      </c>
      <c r="D79" t="str">
        <f t="shared" si="7"/>
        <v>Roissy - Le Bourget_6</v>
      </c>
      <c r="E79">
        <v>6</v>
      </c>
      <c r="F79" t="s">
        <v>163</v>
      </c>
      <c r="G79" s="1">
        <v>10</v>
      </c>
      <c r="H79" s="57" t="str">
        <f>VLOOKUP(I79,Feuil8!$A:$B,2,0)</f>
        <v>J3Z43</v>
      </c>
      <c r="I79" s="64" t="s">
        <v>117</v>
      </c>
      <c r="J79" s="65">
        <v>702.67800763299999</v>
      </c>
      <c r="K79" s="65">
        <f>VLOOKUP(H79,Feuil4!$A$6:$AA$214,Feuil3!G79,0)</f>
        <v>173.89242338099999</v>
      </c>
      <c r="L79" s="65">
        <f>VLOOKUP(H79,Feuil5!$A$6:$AJ$214,Feuil3!G79,0)</f>
        <v>67.820274112999996</v>
      </c>
    </row>
    <row r="80" spans="1:12">
      <c r="A80">
        <f t="shared" si="4"/>
        <v>1119</v>
      </c>
      <c r="B80" t="str">
        <f t="shared" si="5"/>
        <v>1119</v>
      </c>
      <c r="C80" t="str">
        <f t="shared" si="6"/>
        <v>1119_7</v>
      </c>
      <c r="D80" t="str">
        <f t="shared" si="7"/>
        <v>Roissy - Le Bourget_7</v>
      </c>
      <c r="E80">
        <v>7</v>
      </c>
      <c r="F80" t="s">
        <v>163</v>
      </c>
      <c r="G80" s="1">
        <v>10</v>
      </c>
      <c r="H80" s="57" t="str">
        <f>VLOOKUP(I80,Feuil8!$A:$B,2,0)</f>
        <v>J3Z42</v>
      </c>
      <c r="I80" s="64" t="s">
        <v>46</v>
      </c>
      <c r="J80" s="65">
        <v>533.33861469800001</v>
      </c>
      <c r="K80" s="65">
        <f>VLOOKUP(H80,Feuil4!$A$6:$AA$214,Feuil3!G80,0)</f>
        <v>172.28316653499999</v>
      </c>
      <c r="L80" s="65">
        <f>VLOOKUP(H80,Feuil5!$A$6:$AJ$214,Feuil3!G80,0)</f>
        <v>52.046169140000003</v>
      </c>
    </row>
    <row r="81" spans="1:12">
      <c r="A81">
        <f t="shared" si="4"/>
        <v>1119</v>
      </c>
      <c r="B81" t="str">
        <f t="shared" si="5"/>
        <v>1119</v>
      </c>
      <c r="C81" t="str">
        <f t="shared" si="6"/>
        <v>1119_8</v>
      </c>
      <c r="D81" t="str">
        <f t="shared" si="7"/>
        <v>Roissy - Le Bourget_8</v>
      </c>
      <c r="E81">
        <v>8</v>
      </c>
      <c r="F81" t="s">
        <v>163</v>
      </c>
      <c r="G81" s="1">
        <v>10</v>
      </c>
      <c r="H81" s="57" t="str">
        <f>VLOOKUP(I81,Feuil8!$A:$B,2,0)</f>
        <v>V0Z60</v>
      </c>
      <c r="I81" s="64" t="s">
        <v>686</v>
      </c>
      <c r="J81" s="65">
        <v>528.26211956999998</v>
      </c>
      <c r="K81" s="65">
        <f>VLOOKUP(H81,Feuil4!$A$6:$AA$214,Feuil3!G81,0)</f>
        <v>241.082770638</v>
      </c>
      <c r="L81" s="65">
        <f>VLOOKUP(H81,Feuil5!$A$6:$AJ$214,Feuil3!G81,0)</f>
        <v>37</v>
      </c>
    </row>
    <row r="82" spans="1:12">
      <c r="A82">
        <f t="shared" si="4"/>
        <v>1119</v>
      </c>
      <c r="B82" t="str">
        <f t="shared" si="5"/>
        <v>1119</v>
      </c>
      <c r="C82" t="str">
        <f t="shared" si="6"/>
        <v>1119_9</v>
      </c>
      <c r="D82" t="str">
        <f t="shared" si="7"/>
        <v>Roissy - Le Bourget_9</v>
      </c>
      <c r="E82">
        <v>9</v>
      </c>
      <c r="F82" t="s">
        <v>163</v>
      </c>
      <c r="G82" s="1">
        <v>10</v>
      </c>
      <c r="H82" s="57" t="str">
        <f>VLOOKUP(I82,Feuil8!$A:$B,2,0)</f>
        <v>B2Z40</v>
      </c>
      <c r="I82" s="64" t="s">
        <v>771</v>
      </c>
      <c r="J82" s="65">
        <v>527.10514048899995</v>
      </c>
      <c r="K82" s="65">
        <f>VLOOKUP(H82,Feuil4!$A$6:$AA$214,Feuil3!G82,0)</f>
        <v>140.082264122</v>
      </c>
      <c r="L82" s="65">
        <f>VLOOKUP(H82,Feuil5!$A$6:$AJ$214,Feuil3!G82,0)</f>
        <v>24.263237514</v>
      </c>
    </row>
    <row r="83" spans="1:12">
      <c r="A83">
        <f t="shared" si="4"/>
        <v>1119</v>
      </c>
      <c r="B83" t="str">
        <f t="shared" si="5"/>
        <v>1119</v>
      </c>
      <c r="C83" t="str">
        <f t="shared" si="6"/>
        <v>1119_10</v>
      </c>
      <c r="D83" t="str">
        <f t="shared" si="7"/>
        <v>Roissy - Le Bourget_10</v>
      </c>
      <c r="E83">
        <v>10</v>
      </c>
      <c r="F83" t="s">
        <v>163</v>
      </c>
      <c r="G83" s="1">
        <v>10</v>
      </c>
      <c r="H83" s="57" t="str">
        <f>VLOOKUP(I83,Feuil8!$A:$B,2,0)</f>
        <v>R0Z61</v>
      </c>
      <c r="I83" s="66" t="s">
        <v>558</v>
      </c>
      <c r="J83" s="67">
        <v>504.35210034699998</v>
      </c>
      <c r="K83" s="67">
        <f>VLOOKUP(H83,Feuil4!$A$6:$AA$214,Feuil3!G83,0)</f>
        <v>7.2249101250000001</v>
      </c>
      <c r="L83" s="67">
        <f>VLOOKUP(H83,Feuil5!$A$6:$AJ$214,Feuil3!G83,0)</f>
        <v>20.210271248000002</v>
      </c>
    </row>
    <row r="84" spans="1:12">
      <c r="A84">
        <f t="shared" si="4"/>
        <v>1125</v>
      </c>
      <c r="B84" t="str">
        <f t="shared" si="5"/>
        <v>1125</v>
      </c>
      <c r="C84" t="str">
        <f t="shared" si="6"/>
        <v>1125_1</v>
      </c>
      <c r="D84" t="str">
        <f t="shared" si="7"/>
        <v>Seine-Aval_1</v>
      </c>
      <c r="E84">
        <v>1</v>
      </c>
      <c r="F84" t="s">
        <v>165</v>
      </c>
      <c r="G84" s="1">
        <v>11</v>
      </c>
      <c r="H84" s="57" t="str">
        <f>VLOOKUP(I84,Feuil8!$A:$B,2,0)</f>
        <v>V5Z81</v>
      </c>
      <c r="I84" s="62" t="s">
        <v>45</v>
      </c>
      <c r="J84" s="63">
        <v>1471.0745103530001</v>
      </c>
      <c r="K84" s="63">
        <f>VLOOKUP(H84,Feuil4!$A$6:$AA$214,Feuil3!G84,0)</f>
        <v>134.40574997600001</v>
      </c>
      <c r="L84" s="63">
        <f>VLOOKUP(H84,Feuil5!$A$6:$AJ$214,Feuil3!G84,0)</f>
        <v>1145.4239839689999</v>
      </c>
    </row>
    <row r="85" spans="1:12">
      <c r="A85">
        <f t="shared" si="4"/>
        <v>1125</v>
      </c>
      <c r="B85" t="str">
        <f t="shared" si="5"/>
        <v>1125</v>
      </c>
      <c r="C85" t="str">
        <f t="shared" si="6"/>
        <v>1125_2</v>
      </c>
      <c r="D85" t="str">
        <f t="shared" si="7"/>
        <v>Seine-Aval_2</v>
      </c>
      <c r="E85">
        <v>2</v>
      </c>
      <c r="F85" t="s">
        <v>165</v>
      </c>
      <c r="G85" s="1">
        <v>11</v>
      </c>
      <c r="H85" s="57" t="str">
        <f>VLOOKUP(I85,Feuil8!$A:$B,2,0)</f>
        <v>R0Z60</v>
      </c>
      <c r="I85" s="64" t="s">
        <v>55</v>
      </c>
      <c r="J85" s="65">
        <v>870.00319356600005</v>
      </c>
      <c r="K85" s="65">
        <f>VLOOKUP(H85,Feuil4!$A$6:$AA$214,Feuil3!G85,0)</f>
        <v>46.990770034000001</v>
      </c>
      <c r="L85" s="65">
        <f>VLOOKUP(H85,Feuil5!$A$6:$AJ$214,Feuil3!G85,0)</f>
        <v>28.929744581000001</v>
      </c>
    </row>
    <row r="86" spans="1:12">
      <c r="A86">
        <f t="shared" si="4"/>
        <v>1125</v>
      </c>
      <c r="B86" t="str">
        <f t="shared" si="5"/>
        <v>1125</v>
      </c>
      <c r="C86" t="str">
        <f t="shared" si="6"/>
        <v>1125_3</v>
      </c>
      <c r="D86" t="str">
        <f t="shared" si="7"/>
        <v>Seine-Aval_3</v>
      </c>
      <c r="E86">
        <v>3</v>
      </c>
      <c r="F86" t="s">
        <v>165</v>
      </c>
      <c r="G86" s="1">
        <v>11</v>
      </c>
      <c r="H86" s="57" t="str">
        <f>VLOOKUP(I86,Feuil8!$A:$B,2,0)</f>
        <v>S1Z20</v>
      </c>
      <c r="I86" s="64" t="s">
        <v>549</v>
      </c>
      <c r="J86" s="65">
        <v>781.31586609199996</v>
      </c>
      <c r="K86" s="65">
        <f>VLOOKUP(H86,Feuil4!$A$6:$AA$214,Feuil3!G86,0)</f>
        <v>115.557601507</v>
      </c>
      <c r="L86" s="65">
        <f>VLOOKUP(H86,Feuil5!$A$6:$AJ$214,Feuil3!G86,0)</f>
        <v>15.180272662</v>
      </c>
    </row>
    <row r="87" spans="1:12">
      <c r="A87">
        <f t="shared" si="4"/>
        <v>1125</v>
      </c>
      <c r="B87" t="str">
        <f t="shared" si="5"/>
        <v>1125</v>
      </c>
      <c r="C87" t="str">
        <f t="shared" si="6"/>
        <v>1125_4</v>
      </c>
      <c r="D87" t="str">
        <f t="shared" si="7"/>
        <v>Seine-Aval_4</v>
      </c>
      <c r="E87">
        <v>4</v>
      </c>
      <c r="F87" t="s">
        <v>165</v>
      </c>
      <c r="G87" s="1">
        <v>11</v>
      </c>
      <c r="H87" s="57" t="str">
        <f>VLOOKUP(I87,Feuil8!$A:$B,2,0)</f>
        <v>T4Z60</v>
      </c>
      <c r="I87" s="64" t="s">
        <v>43</v>
      </c>
      <c r="J87" s="65">
        <v>699.261375004</v>
      </c>
      <c r="K87" s="65">
        <f>VLOOKUP(H87,Feuil4!$A$6:$AA$214,Feuil3!G87,0)</f>
        <v>255.65318262599999</v>
      </c>
      <c r="L87" s="65">
        <f>VLOOKUP(H87,Feuil5!$A$6:$AJ$214,Feuil3!G87,0)</f>
        <v>181.812241261</v>
      </c>
    </row>
    <row r="88" spans="1:12">
      <c r="A88">
        <f t="shared" si="4"/>
        <v>1125</v>
      </c>
      <c r="B88" t="str">
        <f t="shared" si="5"/>
        <v>1125</v>
      </c>
      <c r="C88" t="str">
        <f t="shared" si="6"/>
        <v>1125_5</v>
      </c>
      <c r="D88" t="str">
        <f t="shared" si="7"/>
        <v>Seine-Aval_5</v>
      </c>
      <c r="E88">
        <v>5</v>
      </c>
      <c r="F88" t="s">
        <v>165</v>
      </c>
      <c r="G88" s="1">
        <v>11</v>
      </c>
      <c r="H88" s="57" t="str">
        <f>VLOOKUP(I88,Feuil8!$A:$B,2,0)</f>
        <v>T2A60</v>
      </c>
      <c r="I88" s="64" t="s">
        <v>550</v>
      </c>
      <c r="J88" s="65">
        <v>611.37233340099999</v>
      </c>
      <c r="K88" s="65">
        <f>VLOOKUP(H88,Feuil4!$A$6:$AA$214,Feuil3!G88,0)</f>
        <v>486.33439743600002</v>
      </c>
      <c r="L88" s="65">
        <f>VLOOKUP(H88,Feuil5!$A$6:$AJ$214,Feuil3!G88,0)</f>
        <v>29.313943411</v>
      </c>
    </row>
    <row r="89" spans="1:12">
      <c r="A89">
        <f t="shared" si="4"/>
        <v>1125</v>
      </c>
      <c r="B89" t="str">
        <f t="shared" si="5"/>
        <v>1125</v>
      </c>
      <c r="C89" t="str">
        <f t="shared" si="6"/>
        <v>1125_6</v>
      </c>
      <c r="D89" t="str">
        <f t="shared" si="7"/>
        <v>Seine-Aval_6</v>
      </c>
      <c r="E89">
        <v>6</v>
      </c>
      <c r="F89" t="s">
        <v>165</v>
      </c>
      <c r="G89" s="1">
        <v>11</v>
      </c>
      <c r="H89" s="57" t="str">
        <f>VLOOKUP(I89,Feuil8!$A:$B,2,0)</f>
        <v>V0Z60</v>
      </c>
      <c r="I89" s="64" t="s">
        <v>686</v>
      </c>
      <c r="J89" s="65">
        <v>603.51984438099998</v>
      </c>
      <c r="K89" s="65">
        <f>VLOOKUP(H89,Feuil4!$A$6:$AA$214,Feuil3!G89,0)</f>
        <v>469.770067805</v>
      </c>
      <c r="L89" s="65">
        <f>VLOOKUP(H89,Feuil5!$A$6:$AJ$214,Feuil3!G89,0)</f>
        <v>51.068298296999998</v>
      </c>
    </row>
    <row r="90" spans="1:12">
      <c r="A90">
        <f t="shared" si="4"/>
        <v>1125</v>
      </c>
      <c r="B90" t="str">
        <f t="shared" si="5"/>
        <v>1125</v>
      </c>
      <c r="C90" t="str">
        <f t="shared" si="6"/>
        <v>1125_7</v>
      </c>
      <c r="D90" t="str">
        <f t="shared" si="7"/>
        <v>Seine-Aval_7</v>
      </c>
      <c r="E90">
        <v>7</v>
      </c>
      <c r="F90" t="s">
        <v>165</v>
      </c>
      <c r="G90" s="1">
        <v>11</v>
      </c>
      <c r="H90" s="57" t="str">
        <f>VLOOKUP(I90,Feuil8!$A:$B,2,0)</f>
        <v>M2Z90</v>
      </c>
      <c r="I90" s="64" t="s">
        <v>592</v>
      </c>
      <c r="J90" s="65">
        <v>489.85300667000001</v>
      </c>
      <c r="K90" s="65">
        <f>VLOOKUP(H90,Feuil4!$A$6:$AA$214,Feuil3!G90,0)</f>
        <v>229.85924354400001</v>
      </c>
      <c r="L90" s="65" t="str">
        <f>VLOOKUP(H90,Feuil5!$A$6:$AJ$214,Feuil3!G90,0)</f>
        <v/>
      </c>
    </row>
    <row r="91" spans="1:12">
      <c r="A91">
        <f t="shared" si="4"/>
        <v>1125</v>
      </c>
      <c r="B91" t="str">
        <f t="shared" si="5"/>
        <v>1125</v>
      </c>
      <c r="C91" t="str">
        <f t="shared" si="6"/>
        <v>1125_8</v>
      </c>
      <c r="D91" t="str">
        <f t="shared" si="7"/>
        <v>Seine-Aval_8</v>
      </c>
      <c r="E91">
        <v>8</v>
      </c>
      <c r="F91" t="s">
        <v>165</v>
      </c>
      <c r="G91" s="1">
        <v>11</v>
      </c>
      <c r="H91" s="57" t="str">
        <f>VLOOKUP(I91,Feuil8!$A:$B,2,0)</f>
        <v>T1Z60</v>
      </c>
      <c r="I91" s="64" t="s">
        <v>54</v>
      </c>
      <c r="J91" s="65">
        <v>481.42949837600003</v>
      </c>
      <c r="K91" s="65">
        <f>VLOOKUP(H91,Feuil4!$A$6:$AA$214,Feuil3!G91,0)</f>
        <v>314.08648156700002</v>
      </c>
      <c r="L91" s="65">
        <f>VLOOKUP(H91,Feuil5!$A$6:$AJ$214,Feuil3!G91,0)</f>
        <v>95.474750877000005</v>
      </c>
    </row>
    <row r="92" spans="1:12">
      <c r="A92">
        <f t="shared" si="4"/>
        <v>1125</v>
      </c>
      <c r="B92" t="str">
        <f t="shared" si="5"/>
        <v>1125</v>
      </c>
      <c r="C92" t="str">
        <f t="shared" si="6"/>
        <v>1125_9</v>
      </c>
      <c r="D92" t="str">
        <f t="shared" si="7"/>
        <v>Seine-Aval_9</v>
      </c>
      <c r="E92">
        <v>9</v>
      </c>
      <c r="F92" t="s">
        <v>165</v>
      </c>
      <c r="G92" s="1">
        <v>11</v>
      </c>
      <c r="H92" s="57" t="str">
        <f>VLOOKUP(I92,Feuil8!$A:$B,2,0)</f>
        <v>U1Z91</v>
      </c>
      <c r="I92" s="64" t="s">
        <v>635</v>
      </c>
      <c r="J92" s="65">
        <v>461.81099253100001</v>
      </c>
      <c r="K92" s="65" t="str">
        <f>VLOOKUP(H92,Feuil4!$A$6:$AA$214,Feuil3!G92,0)</f>
        <v/>
      </c>
      <c r="L92" s="65">
        <f>VLOOKUP(H92,Feuil5!$A$6:$AJ$214,Feuil3!G92,0)</f>
        <v>316.54826382300001</v>
      </c>
    </row>
    <row r="93" spans="1:12">
      <c r="A93">
        <f t="shared" si="4"/>
        <v>1125</v>
      </c>
      <c r="B93" t="str">
        <f t="shared" si="5"/>
        <v>1125</v>
      </c>
      <c r="C93" t="str">
        <f t="shared" si="6"/>
        <v>1125_10</v>
      </c>
      <c r="D93" t="str">
        <f t="shared" si="7"/>
        <v>Seine-Aval_10</v>
      </c>
      <c r="E93">
        <v>10</v>
      </c>
      <c r="F93" t="s">
        <v>165</v>
      </c>
      <c r="G93" s="1">
        <v>11</v>
      </c>
      <c r="H93" s="57" t="str">
        <f>VLOOKUP(I93,Feuil8!$A:$B,2,0)</f>
        <v>V1Z80</v>
      </c>
      <c r="I93" s="66" t="s">
        <v>182</v>
      </c>
      <c r="J93" s="67">
        <v>450.335792567</v>
      </c>
      <c r="K93" s="67">
        <f>VLOOKUP(H93,Feuil4!$A$6:$AA$214,Feuil3!G93,0)</f>
        <v>420.28311583599998</v>
      </c>
      <c r="L93" s="67">
        <f>VLOOKUP(H93,Feuil5!$A$6:$AJ$214,Feuil3!G93,0)</f>
        <v>53.45950182</v>
      </c>
    </row>
    <row r="94" spans="1:12">
      <c r="A94">
        <f t="shared" si="4"/>
        <v>1108</v>
      </c>
      <c r="B94" t="str">
        <f t="shared" si="5"/>
        <v>1108</v>
      </c>
      <c r="C94" t="str">
        <f t="shared" si="6"/>
        <v>1108_1</v>
      </c>
      <c r="D94" t="str">
        <f t="shared" si="7"/>
        <v>Sud 77_1</v>
      </c>
      <c r="E94">
        <v>1</v>
      </c>
      <c r="F94" t="s">
        <v>157</v>
      </c>
      <c r="G94" s="1">
        <v>12</v>
      </c>
      <c r="H94" s="57" t="str">
        <f>VLOOKUP(I94,Feuil8!$A:$B,2,0)</f>
        <v>R0Z60</v>
      </c>
      <c r="I94" s="62" t="s">
        <v>55</v>
      </c>
      <c r="J94" s="63">
        <v>321.794305834</v>
      </c>
      <c r="K94" s="63">
        <f>VLOOKUP(H94,Feuil4!$A$6:$AA$214,Feuil3!G94,0)</f>
        <v>16.290359029000001</v>
      </c>
      <c r="L94" s="63">
        <f>VLOOKUP(H94,Feuil5!$A$6:$AJ$214,Feuil3!G94,0)</f>
        <v>104.228082457</v>
      </c>
    </row>
    <row r="95" spans="1:12">
      <c r="A95">
        <f t="shared" si="4"/>
        <v>1108</v>
      </c>
      <c r="B95" t="str">
        <f t="shared" si="5"/>
        <v>1108</v>
      </c>
      <c r="C95" t="str">
        <f t="shared" si="6"/>
        <v>1108_2</v>
      </c>
      <c r="D95" t="str">
        <f t="shared" si="7"/>
        <v>Sud 77_2</v>
      </c>
      <c r="E95">
        <v>2</v>
      </c>
      <c r="F95" t="s">
        <v>157</v>
      </c>
      <c r="G95" s="1">
        <v>12</v>
      </c>
      <c r="H95" s="57" t="str">
        <f>VLOOKUP(I95,Feuil8!$A:$B,2,0)</f>
        <v>S1Z20</v>
      </c>
      <c r="I95" s="64" t="s">
        <v>549</v>
      </c>
      <c r="J95" s="65">
        <v>297.02771467100001</v>
      </c>
      <c r="K95" s="65">
        <f>VLOOKUP(H95,Feuil4!$A$6:$AA$214,Feuil3!G95,0)</f>
        <v>53.477924428999998</v>
      </c>
      <c r="L95" s="65">
        <f>VLOOKUP(H95,Feuil5!$A$6:$AJ$214,Feuil3!G95,0)</f>
        <v>5</v>
      </c>
    </row>
    <row r="96" spans="1:12">
      <c r="A96">
        <f t="shared" si="4"/>
        <v>1108</v>
      </c>
      <c r="B96" t="str">
        <f t="shared" si="5"/>
        <v>1108</v>
      </c>
      <c r="C96" t="str">
        <f t="shared" si="6"/>
        <v>1108_3</v>
      </c>
      <c r="D96" t="str">
        <f t="shared" si="7"/>
        <v>Sud 77_3</v>
      </c>
      <c r="E96">
        <v>3</v>
      </c>
      <c r="F96" t="s">
        <v>157</v>
      </c>
      <c r="G96" s="1">
        <v>12</v>
      </c>
      <c r="H96" s="57" t="str">
        <f>VLOOKUP(I96,Feuil8!$A:$B,2,0)</f>
        <v>T4Z60</v>
      </c>
      <c r="I96" s="64" t="s">
        <v>43</v>
      </c>
      <c r="J96" s="65">
        <v>262.11851490599997</v>
      </c>
      <c r="K96" s="65">
        <f>VLOOKUP(H96,Feuil4!$A$6:$AA$214,Feuil3!G96,0)</f>
        <v>89.258004474000003</v>
      </c>
      <c r="L96" s="65">
        <f>VLOOKUP(H96,Feuil5!$A$6:$AJ$214,Feuil3!G96,0)</f>
        <v>90.791657611000005</v>
      </c>
    </row>
    <row r="97" spans="1:12">
      <c r="A97">
        <f t="shared" si="4"/>
        <v>1108</v>
      </c>
      <c r="B97" t="str">
        <f t="shared" si="5"/>
        <v>1108</v>
      </c>
      <c r="C97" t="str">
        <f t="shared" si="6"/>
        <v>1108_4</v>
      </c>
      <c r="D97" t="str">
        <f t="shared" si="7"/>
        <v>Sud 77_4</v>
      </c>
      <c r="E97">
        <v>4</v>
      </c>
      <c r="F97" t="s">
        <v>157</v>
      </c>
      <c r="G97" s="1">
        <v>12</v>
      </c>
      <c r="H97" s="57" t="str">
        <f>VLOOKUP(I97,Feuil8!$A:$B,2,0)</f>
        <v>T2A60</v>
      </c>
      <c r="I97" s="64" t="s">
        <v>550</v>
      </c>
      <c r="J97" s="65">
        <v>257.45881789399999</v>
      </c>
      <c r="K97" s="65">
        <f>VLOOKUP(H97,Feuil4!$A$6:$AA$214,Feuil3!G97,0)</f>
        <v>249.152950264</v>
      </c>
      <c r="L97" s="65">
        <f>VLOOKUP(H97,Feuil5!$A$6:$AJ$214,Feuil3!G97,0)</f>
        <v>34.712589371</v>
      </c>
    </row>
    <row r="98" spans="1:12">
      <c r="A98">
        <f t="shared" si="4"/>
        <v>1108</v>
      </c>
      <c r="B98" t="str">
        <f t="shared" si="5"/>
        <v>1108</v>
      </c>
      <c r="C98" t="str">
        <f t="shared" si="6"/>
        <v>1108_5</v>
      </c>
      <c r="D98" t="str">
        <f t="shared" si="7"/>
        <v>Sud 77_5</v>
      </c>
      <c r="E98">
        <v>5</v>
      </c>
      <c r="F98" t="s">
        <v>157</v>
      </c>
      <c r="G98" s="1">
        <v>12</v>
      </c>
      <c r="H98" s="57" t="str">
        <f>VLOOKUP(I98,Feuil8!$A:$B,2,0)</f>
        <v>T1Z60</v>
      </c>
      <c r="I98" s="64" t="s">
        <v>54</v>
      </c>
      <c r="J98" s="65">
        <v>189.095184485</v>
      </c>
      <c r="K98" s="65">
        <f>VLOOKUP(H98,Feuil4!$A$6:$AA$214,Feuil3!G98,0)</f>
        <v>140.95626744500001</v>
      </c>
      <c r="L98" s="65">
        <f>VLOOKUP(H98,Feuil5!$A$6:$AJ$214,Feuil3!G98,0)</f>
        <v>94.432062598000002</v>
      </c>
    </row>
    <row r="99" spans="1:12">
      <c r="A99">
        <f t="shared" si="4"/>
        <v>1108</v>
      </c>
      <c r="B99" t="str">
        <f t="shared" si="5"/>
        <v>1108</v>
      </c>
      <c r="C99" t="str">
        <f t="shared" si="6"/>
        <v>1108_6</v>
      </c>
      <c r="D99" t="str">
        <f t="shared" si="7"/>
        <v>Sud 77_6</v>
      </c>
      <c r="E99">
        <v>6</v>
      </c>
      <c r="F99" t="s">
        <v>157</v>
      </c>
      <c r="G99" s="1">
        <v>12</v>
      </c>
      <c r="H99" s="57" t="str">
        <f>VLOOKUP(I99,Feuil8!$A:$B,2,0)</f>
        <v>V5Z81</v>
      </c>
      <c r="I99" s="64" t="s">
        <v>45</v>
      </c>
      <c r="J99" s="65">
        <v>183.52849800199999</v>
      </c>
      <c r="K99" s="65">
        <f>VLOOKUP(H99,Feuil4!$A$6:$AA$214,Feuil3!G99,0)</f>
        <v>2.5422224760000001</v>
      </c>
      <c r="L99" s="65">
        <f>VLOOKUP(H99,Feuil5!$A$6:$AJ$214,Feuil3!G99,0)</f>
        <v>35.257675124000002</v>
      </c>
    </row>
    <row r="100" spans="1:12">
      <c r="A100">
        <f t="shared" si="4"/>
        <v>1108</v>
      </c>
      <c r="B100" t="str">
        <f t="shared" si="5"/>
        <v>1108</v>
      </c>
      <c r="C100" t="str">
        <f t="shared" si="6"/>
        <v>1108_7</v>
      </c>
      <c r="D100" t="str">
        <f t="shared" si="7"/>
        <v>Sud 77_7</v>
      </c>
      <c r="E100">
        <v>7</v>
      </c>
      <c r="F100" t="s">
        <v>157</v>
      </c>
      <c r="G100" s="1">
        <v>12</v>
      </c>
      <c r="H100" s="57" t="str">
        <f>VLOOKUP(I100,Feuil8!$A:$B,2,0)</f>
        <v>S2Z61</v>
      </c>
      <c r="I100" s="64" t="s">
        <v>555</v>
      </c>
      <c r="J100" s="65">
        <v>172.71835115799999</v>
      </c>
      <c r="K100" s="65">
        <f>VLOOKUP(H100,Feuil4!$A$6:$AA$214,Feuil3!G100,0)</f>
        <v>69.640036034999994</v>
      </c>
      <c r="L100" s="65">
        <f>VLOOKUP(H100,Feuil5!$A$6:$AJ$214,Feuil3!G100,0)</f>
        <v>30.290173258999999</v>
      </c>
    </row>
    <row r="101" spans="1:12">
      <c r="A101">
        <f t="shared" si="4"/>
        <v>1108</v>
      </c>
      <c r="B101" t="str">
        <f t="shared" si="5"/>
        <v>1108</v>
      </c>
      <c r="C101" t="str">
        <f t="shared" si="6"/>
        <v>1108_8</v>
      </c>
      <c r="D101" t="str">
        <f t="shared" si="7"/>
        <v>Sud 77_8</v>
      </c>
      <c r="E101">
        <v>8</v>
      </c>
      <c r="F101" t="s">
        <v>157</v>
      </c>
      <c r="G101" s="1">
        <v>12</v>
      </c>
      <c r="H101" s="57" t="str">
        <f>VLOOKUP(I101,Feuil8!$A:$B,2,0)</f>
        <v>V0Z60</v>
      </c>
      <c r="I101" s="64" t="s">
        <v>686</v>
      </c>
      <c r="J101" s="65">
        <v>159.38791605099999</v>
      </c>
      <c r="K101" s="65">
        <f>VLOOKUP(H101,Feuil4!$A$6:$AA$214,Feuil3!G101,0)</f>
        <v>123.500394254</v>
      </c>
      <c r="L101" s="65">
        <f>VLOOKUP(H101,Feuil5!$A$6:$AJ$214,Feuil3!G101,0)</f>
        <v>10.168889905</v>
      </c>
    </row>
    <row r="102" spans="1:12">
      <c r="A102">
        <f t="shared" si="4"/>
        <v>1108</v>
      </c>
      <c r="B102" t="str">
        <f t="shared" si="5"/>
        <v>1108</v>
      </c>
      <c r="C102" t="str">
        <f t="shared" si="6"/>
        <v>1108_9</v>
      </c>
      <c r="D102" t="str">
        <f t="shared" si="7"/>
        <v>Sud 77_9</v>
      </c>
      <c r="E102">
        <v>9</v>
      </c>
      <c r="F102" t="s">
        <v>157</v>
      </c>
      <c r="G102" s="1">
        <v>12</v>
      </c>
      <c r="H102" s="57" t="str">
        <f>VLOOKUP(I102,Feuil8!$A:$B,2,0)</f>
        <v>A0Z40</v>
      </c>
      <c r="I102" s="64" t="s">
        <v>151</v>
      </c>
      <c r="J102" s="65">
        <v>150.48729073800001</v>
      </c>
      <c r="K102" s="65" t="str">
        <f>VLOOKUP(H102,Feuil4!$A$6:$AA$214,Feuil3!G102,0)</f>
        <v/>
      </c>
      <c r="L102" s="65">
        <f>VLOOKUP(H102,Feuil5!$A$6:$AJ$214,Feuil3!G102,0)</f>
        <v>103.412082012</v>
      </c>
    </row>
    <row r="103" spans="1:12">
      <c r="A103">
        <f t="shared" si="4"/>
        <v>1108</v>
      </c>
      <c r="B103" t="str">
        <f t="shared" si="5"/>
        <v>1108</v>
      </c>
      <c r="C103" t="str">
        <f t="shared" si="6"/>
        <v>1108_10</v>
      </c>
      <c r="D103" t="str">
        <f t="shared" si="7"/>
        <v>Sud 77_10</v>
      </c>
      <c r="E103">
        <v>10</v>
      </c>
      <c r="F103" t="s">
        <v>157</v>
      </c>
      <c r="G103" s="1">
        <v>12</v>
      </c>
      <c r="H103" s="57" t="str">
        <f>VLOOKUP(I103,Feuil8!$A:$B,2,0)</f>
        <v>U1Z91</v>
      </c>
      <c r="I103" s="66" t="s">
        <v>635</v>
      </c>
      <c r="J103" s="67">
        <v>143.46611814400001</v>
      </c>
      <c r="K103" s="67">
        <f>VLOOKUP(H103,Feuil4!$A$6:$AA$214,Feuil3!G103,0)</f>
        <v>7.9368926420000001</v>
      </c>
      <c r="L103" s="67">
        <f>VLOOKUP(H103,Feuil5!$A$6:$AJ$214,Feuil3!G103,0)</f>
        <v>43.896237917000001</v>
      </c>
    </row>
    <row r="104" spans="1:12">
      <c r="A104">
        <f t="shared" si="4"/>
        <v>1128</v>
      </c>
      <c r="B104" t="str">
        <f t="shared" si="5"/>
        <v>1128</v>
      </c>
      <c r="C104" t="str">
        <f t="shared" si="6"/>
        <v>1128_1</v>
      </c>
      <c r="D104" t="str">
        <f t="shared" si="7"/>
        <v>Sud 91_1</v>
      </c>
      <c r="E104">
        <v>1</v>
      </c>
      <c r="F104" t="s">
        <v>168</v>
      </c>
      <c r="G104" s="1">
        <v>13</v>
      </c>
      <c r="H104" s="57" t="str">
        <f>VLOOKUP(I104,Feuil8!$A:$B,2,0)</f>
        <v>U1Z91</v>
      </c>
      <c r="I104" s="62" t="s">
        <v>635</v>
      </c>
      <c r="J104" s="63">
        <v>222.227482791</v>
      </c>
      <c r="K104" s="63">
        <f>VLOOKUP(H104,Feuil4!$A$6:$AA$214,Feuil3!G104,0)</f>
        <v>30.190313316000001</v>
      </c>
      <c r="L104" s="63">
        <f>VLOOKUP(H104,Feuil5!$A$6:$AJ$214,Feuil3!G104,0)</f>
        <v>84.175796524999996</v>
      </c>
    </row>
    <row r="105" spans="1:12">
      <c r="A105">
        <f t="shared" si="4"/>
        <v>1128</v>
      </c>
      <c r="B105" t="str">
        <f t="shared" si="5"/>
        <v>1128</v>
      </c>
      <c r="C105" t="str">
        <f t="shared" si="6"/>
        <v>1128_2</v>
      </c>
      <c r="D105" t="str">
        <f t="shared" si="7"/>
        <v>Sud 91_2</v>
      </c>
      <c r="E105">
        <v>2</v>
      </c>
      <c r="F105" t="s">
        <v>168</v>
      </c>
      <c r="G105" s="1">
        <v>13</v>
      </c>
      <c r="H105" s="57" t="str">
        <f>VLOOKUP(I105,Feuil8!$A:$B,2,0)</f>
        <v>J0Z20</v>
      </c>
      <c r="I105" s="64" t="s">
        <v>49</v>
      </c>
      <c r="J105" s="65">
        <v>153.60582289300001</v>
      </c>
      <c r="K105" s="65">
        <f>VLOOKUP(H105,Feuil4!$A$6:$AA$214,Feuil3!G105,0)</f>
        <v>62.246088559999997</v>
      </c>
      <c r="L105" s="65">
        <f>VLOOKUP(H105,Feuil5!$A$6:$AJ$214,Feuil3!G105,0)</f>
        <v>73.556149383999994</v>
      </c>
    </row>
    <row r="106" spans="1:12">
      <c r="A106">
        <f t="shared" si="4"/>
        <v>1128</v>
      </c>
      <c r="B106" t="str">
        <f t="shared" si="5"/>
        <v>1128</v>
      </c>
      <c r="C106" t="str">
        <f t="shared" si="6"/>
        <v>1128_3</v>
      </c>
      <c r="D106" t="str">
        <f t="shared" si="7"/>
        <v>Sud 91_3</v>
      </c>
      <c r="E106">
        <v>3</v>
      </c>
      <c r="F106" t="s">
        <v>168</v>
      </c>
      <c r="G106" s="1">
        <v>13</v>
      </c>
      <c r="H106" s="57" t="str">
        <f>VLOOKUP(I106,Feuil8!$A:$B,2,0)</f>
        <v>R0Z60</v>
      </c>
      <c r="I106" s="64" t="s">
        <v>55</v>
      </c>
      <c r="J106" s="65">
        <v>142.438678227</v>
      </c>
      <c r="K106" s="65">
        <f>VLOOKUP(H106,Feuil4!$A$6:$AA$214,Feuil3!G106,0)</f>
        <v>25.740488723999999</v>
      </c>
      <c r="L106" s="65">
        <f>VLOOKUP(H106,Feuil5!$A$6:$AJ$214,Feuil3!G106,0)</f>
        <v>14.606365863000001</v>
      </c>
    </row>
    <row r="107" spans="1:12">
      <c r="A107">
        <f t="shared" si="4"/>
        <v>1128</v>
      </c>
      <c r="B107" t="str">
        <f t="shared" si="5"/>
        <v>1128</v>
      </c>
      <c r="C107" t="str">
        <f t="shared" si="6"/>
        <v>1128_4</v>
      </c>
      <c r="D107" t="str">
        <f t="shared" si="7"/>
        <v>Sud 91_4</v>
      </c>
      <c r="E107">
        <v>4</v>
      </c>
      <c r="F107" t="s">
        <v>168</v>
      </c>
      <c r="G107" s="1">
        <v>13</v>
      </c>
      <c r="H107" s="57" t="str">
        <f>VLOOKUP(I107,Feuil8!$A:$B,2,0)</f>
        <v>T2A60</v>
      </c>
      <c r="I107" s="64" t="s">
        <v>550</v>
      </c>
      <c r="J107" s="65">
        <v>136.25986232299999</v>
      </c>
      <c r="K107" s="65">
        <f>VLOOKUP(H107,Feuil4!$A$6:$AA$214,Feuil3!G107,0)</f>
        <v>136.25986232299999</v>
      </c>
      <c r="L107" s="65">
        <f>VLOOKUP(H107,Feuil5!$A$6:$AJ$214,Feuil3!G107,0)</f>
        <v>11.175065201000001</v>
      </c>
    </row>
    <row r="108" spans="1:12">
      <c r="A108">
        <f t="shared" si="4"/>
        <v>1128</v>
      </c>
      <c r="B108" t="str">
        <f t="shared" si="5"/>
        <v>1128</v>
      </c>
      <c r="C108" t="str">
        <f t="shared" si="6"/>
        <v>1128_5</v>
      </c>
      <c r="D108" t="str">
        <f t="shared" si="7"/>
        <v>Sud 91_5</v>
      </c>
      <c r="E108">
        <v>5</v>
      </c>
      <c r="F108" t="s">
        <v>168</v>
      </c>
      <c r="G108" s="1">
        <v>13</v>
      </c>
      <c r="H108" s="57" t="str">
        <f>VLOOKUP(I108,Feuil8!$A:$B,2,0)</f>
        <v>R1Z62</v>
      </c>
      <c r="I108" s="64" t="s">
        <v>50</v>
      </c>
      <c r="J108" s="65">
        <v>113.99427966499999</v>
      </c>
      <c r="K108" s="65">
        <f>VLOOKUP(H108,Feuil4!$A$6:$AA$214,Feuil3!G108,0)</f>
        <v>13.581244111</v>
      </c>
      <c r="L108" s="65">
        <f>VLOOKUP(H108,Feuil5!$A$6:$AJ$214,Feuil3!G108,0)</f>
        <v>93.622413499000004</v>
      </c>
    </row>
    <row r="109" spans="1:12">
      <c r="A109">
        <f t="shared" si="4"/>
        <v>1128</v>
      </c>
      <c r="B109" t="str">
        <f t="shared" si="5"/>
        <v>1128</v>
      </c>
      <c r="C109" t="str">
        <f t="shared" si="6"/>
        <v>1128_6</v>
      </c>
      <c r="D109" t="str">
        <f t="shared" si="7"/>
        <v>Sud 91_6</v>
      </c>
      <c r="E109">
        <v>6</v>
      </c>
      <c r="F109" t="s">
        <v>168</v>
      </c>
      <c r="G109" s="1">
        <v>13</v>
      </c>
      <c r="H109" s="57" t="str">
        <f>VLOOKUP(I109,Feuil8!$A:$B,2,0)</f>
        <v>A1Z40</v>
      </c>
      <c r="I109" s="64" t="s">
        <v>211</v>
      </c>
      <c r="J109" s="65">
        <v>94.555994925999997</v>
      </c>
      <c r="K109" s="65">
        <f>VLOOKUP(H109,Feuil4!$A$6:$AA$214,Feuil3!G109,0)</f>
        <v>23.534408694</v>
      </c>
      <c r="L109" s="65">
        <f>VLOOKUP(H109,Feuil5!$A$6:$AJ$214,Feuil3!G109,0)</f>
        <v>85.276982790000005</v>
      </c>
    </row>
    <row r="110" spans="1:12">
      <c r="A110">
        <f t="shared" si="4"/>
        <v>1128</v>
      </c>
      <c r="B110" t="str">
        <f t="shared" si="5"/>
        <v>1128</v>
      </c>
      <c r="C110" t="str">
        <f t="shared" si="6"/>
        <v>1128_7</v>
      </c>
      <c r="D110" t="str">
        <f t="shared" si="7"/>
        <v>Sud 91_7</v>
      </c>
      <c r="E110">
        <v>7</v>
      </c>
      <c r="F110" t="s">
        <v>168</v>
      </c>
      <c r="G110" s="1">
        <v>13</v>
      </c>
      <c r="H110" s="57" t="str">
        <f>VLOOKUP(I110,Feuil8!$A:$B,2,0)</f>
        <v>A0Z40</v>
      </c>
      <c r="I110" s="64" t="s">
        <v>151</v>
      </c>
      <c r="J110" s="65">
        <v>92.694389416999996</v>
      </c>
      <c r="K110" s="65">
        <f>VLOOKUP(H110,Feuil4!$A$6:$AA$214,Feuil3!G110,0)</f>
        <v>28.711991888</v>
      </c>
      <c r="L110" s="65">
        <f>VLOOKUP(H110,Feuil5!$A$6:$AJ$214,Feuil3!G110,0)</f>
        <v>34.773802981999999</v>
      </c>
    </row>
    <row r="111" spans="1:12">
      <c r="A111">
        <f t="shared" si="4"/>
        <v>1128</v>
      </c>
      <c r="B111" t="str">
        <f t="shared" si="5"/>
        <v>1128</v>
      </c>
      <c r="C111" t="str">
        <f t="shared" si="6"/>
        <v>1128_8</v>
      </c>
      <c r="D111" t="str">
        <f t="shared" si="7"/>
        <v>Sud 91_8</v>
      </c>
      <c r="E111">
        <v>8</v>
      </c>
      <c r="F111" t="s">
        <v>168</v>
      </c>
      <c r="G111" s="1">
        <v>13</v>
      </c>
      <c r="H111" s="57" t="str">
        <f>VLOOKUP(I111,Feuil8!$A:$B,2,0)</f>
        <v>J3Z40</v>
      </c>
      <c r="I111" s="64" t="s">
        <v>868</v>
      </c>
      <c r="J111" s="65">
        <v>80</v>
      </c>
      <c r="K111" s="65">
        <f>VLOOKUP(H111,Feuil4!$A$6:$AA$214,Feuil3!G111,0)</f>
        <v>80</v>
      </c>
      <c r="L111" s="65" t="str">
        <f>VLOOKUP(H111,Feuil5!$A$6:$AJ$214,Feuil3!G111,0)</f>
        <v/>
      </c>
    </row>
    <row r="112" spans="1:12">
      <c r="A112">
        <f t="shared" si="4"/>
        <v>1128</v>
      </c>
      <c r="B112" t="str">
        <f t="shared" si="5"/>
        <v>1128</v>
      </c>
      <c r="C112" t="str">
        <f t="shared" si="6"/>
        <v>1128_9</v>
      </c>
      <c r="D112" t="str">
        <f t="shared" si="7"/>
        <v>Sud 91_9</v>
      </c>
      <c r="E112">
        <v>9</v>
      </c>
      <c r="F112" t="s">
        <v>168</v>
      </c>
      <c r="G112" s="1">
        <v>13</v>
      </c>
      <c r="H112" s="57" t="str">
        <f>VLOOKUP(I112,Feuil8!$A:$B,2,0)</f>
        <v>L0Z60</v>
      </c>
      <c r="I112" s="64" t="s">
        <v>664</v>
      </c>
      <c r="J112" s="65">
        <v>77.562092186000001</v>
      </c>
      <c r="K112" s="65" t="str">
        <f>VLOOKUP(H112,Feuil4!$A$6:$AA$214,Feuil3!G112,0)</f>
        <v/>
      </c>
      <c r="L112" s="65" t="str">
        <f>VLOOKUP(H112,Feuil5!$A$6:$AJ$214,Feuil3!G112,0)</f>
        <v/>
      </c>
    </row>
    <row r="113" spans="1:12">
      <c r="A113">
        <f t="shared" si="4"/>
        <v>1128</v>
      </c>
      <c r="B113" t="str">
        <f t="shared" si="5"/>
        <v>1128</v>
      </c>
      <c r="C113" t="str">
        <f t="shared" si="6"/>
        <v>1128_10</v>
      </c>
      <c r="D113" t="str">
        <f t="shared" si="7"/>
        <v>Sud 91_10</v>
      </c>
      <c r="E113">
        <v>10</v>
      </c>
      <c r="F113" t="s">
        <v>168</v>
      </c>
      <c r="G113" s="1">
        <v>13</v>
      </c>
      <c r="H113" s="57" t="str">
        <f>VLOOKUP(I113,Feuil8!$A:$B,2,0)</f>
        <v>A1Z41</v>
      </c>
      <c r="I113" s="66" t="s">
        <v>880</v>
      </c>
      <c r="J113" s="67">
        <v>77.073998263999997</v>
      </c>
      <c r="K113" s="67">
        <f>VLOOKUP(H113,Feuil4!$A$6:$AA$214,Feuil3!G113,0)</f>
        <v>63.014905034999998</v>
      </c>
      <c r="L113" s="67">
        <f>VLOOKUP(H113,Feuil5!$A$6:$AJ$214,Feuil3!G113,0)</f>
        <v>26.34033496</v>
      </c>
    </row>
    <row r="114" spans="1:12">
      <c r="A114">
        <f t="shared" si="4"/>
        <v>1124</v>
      </c>
      <c r="B114" t="str">
        <f t="shared" si="5"/>
        <v>1124</v>
      </c>
      <c r="C114" t="str">
        <f t="shared" si="6"/>
        <v>1124_1</v>
      </c>
      <c r="D114" t="str">
        <f t="shared" si="7"/>
        <v>Sud Ouest Francilien_1</v>
      </c>
      <c r="E114">
        <v>1</v>
      </c>
      <c r="F114" t="s">
        <v>164</v>
      </c>
      <c r="G114" s="1">
        <v>14</v>
      </c>
      <c r="H114" s="57" t="str">
        <f>VLOOKUP(I114,Feuil8!$A:$B,2,0)</f>
        <v>V0Z60</v>
      </c>
      <c r="I114" s="62" t="s">
        <v>686</v>
      </c>
      <c r="J114" s="63">
        <v>502.55379762000001</v>
      </c>
      <c r="K114" s="63">
        <f>VLOOKUP(H114,Feuil4!$A$6:$AA$214,Feuil3!G114,0)</f>
        <v>261.60908806700002</v>
      </c>
      <c r="L114" s="63">
        <f>VLOOKUP(H114,Feuil5!$A$6:$AJ$214,Feuil3!G114,0)</f>
        <v>105.96699448299999</v>
      </c>
    </row>
    <row r="115" spans="1:12">
      <c r="A115">
        <f t="shared" si="4"/>
        <v>1124</v>
      </c>
      <c r="B115" t="str">
        <f t="shared" si="5"/>
        <v>1124</v>
      </c>
      <c r="C115" t="str">
        <f t="shared" si="6"/>
        <v>1124_2</v>
      </c>
      <c r="D115" t="str">
        <f t="shared" si="7"/>
        <v>Sud Ouest Francilien_2</v>
      </c>
      <c r="E115">
        <v>2</v>
      </c>
      <c r="F115" t="s">
        <v>164</v>
      </c>
      <c r="G115" s="1">
        <v>14</v>
      </c>
      <c r="H115" s="57" t="str">
        <f>VLOOKUP(I115,Feuil8!$A:$B,2,0)</f>
        <v>T2A60</v>
      </c>
      <c r="I115" s="64" t="s">
        <v>550</v>
      </c>
      <c r="J115" s="65">
        <v>312.538759325</v>
      </c>
      <c r="K115" s="65">
        <f>VLOOKUP(H115,Feuil4!$A$6:$AA$214,Feuil3!G115,0)</f>
        <v>311.538759325</v>
      </c>
      <c r="L115" s="65">
        <f>VLOOKUP(H115,Feuil5!$A$6:$AJ$214,Feuil3!G115,0)</f>
        <v>16.666355369000001</v>
      </c>
    </row>
    <row r="116" spans="1:12">
      <c r="A116">
        <f t="shared" si="4"/>
        <v>1124</v>
      </c>
      <c r="B116" t="str">
        <f t="shared" si="5"/>
        <v>1124</v>
      </c>
      <c r="C116" t="str">
        <f t="shared" si="6"/>
        <v>1124_3</v>
      </c>
      <c r="D116" t="str">
        <f t="shared" si="7"/>
        <v>Sud Ouest Francilien_3</v>
      </c>
      <c r="E116">
        <v>3</v>
      </c>
      <c r="F116" t="s">
        <v>164</v>
      </c>
      <c r="G116" s="1">
        <v>14</v>
      </c>
      <c r="H116" s="57" t="str">
        <f>VLOOKUP(I116,Feuil8!$A:$B,2,0)</f>
        <v>J3Z41</v>
      </c>
      <c r="I116" s="64" t="s">
        <v>180</v>
      </c>
      <c r="J116" s="65">
        <v>149.229764781</v>
      </c>
      <c r="K116" s="65">
        <f>VLOOKUP(H116,Feuil4!$A$6:$AA$214,Feuil3!G116,0)</f>
        <v>122.735146216</v>
      </c>
      <c r="L116" s="65">
        <f>VLOOKUP(H116,Feuil5!$A$6:$AJ$214,Feuil3!G116,0)</f>
        <v>66.507409980000006</v>
      </c>
    </row>
    <row r="117" spans="1:12">
      <c r="A117">
        <f t="shared" si="4"/>
        <v>1124</v>
      </c>
      <c r="B117" t="str">
        <f t="shared" si="5"/>
        <v>1124</v>
      </c>
      <c r="C117" t="str">
        <f t="shared" si="6"/>
        <v>1124_4</v>
      </c>
      <c r="D117" t="str">
        <f t="shared" si="7"/>
        <v>Sud Ouest Francilien_4</v>
      </c>
      <c r="E117">
        <v>4</v>
      </c>
      <c r="F117" t="s">
        <v>164</v>
      </c>
      <c r="G117" s="1">
        <v>14</v>
      </c>
      <c r="H117" s="57" t="str">
        <f>VLOOKUP(I117,Feuil8!$A:$B,2,0)</f>
        <v>T1Z60</v>
      </c>
      <c r="I117" s="64" t="s">
        <v>54</v>
      </c>
      <c r="J117" s="65">
        <v>131.48585700300001</v>
      </c>
      <c r="K117" s="65">
        <f>VLOOKUP(H117,Feuil4!$A$6:$AA$214,Feuil3!G117,0)</f>
        <v>126.548305129</v>
      </c>
      <c r="L117" s="65" t="str">
        <f>VLOOKUP(H117,Feuil5!$A$6:$AJ$214,Feuil3!G117,0)</f>
        <v/>
      </c>
    </row>
    <row r="118" spans="1:12">
      <c r="A118">
        <f t="shared" si="4"/>
        <v>1124</v>
      </c>
      <c r="B118" t="str">
        <f t="shared" si="5"/>
        <v>1124</v>
      </c>
      <c r="C118" t="str">
        <f t="shared" si="6"/>
        <v>1124_5</v>
      </c>
      <c r="D118" t="str">
        <f t="shared" si="7"/>
        <v>Sud Ouest Francilien_5</v>
      </c>
      <c r="E118">
        <v>5</v>
      </c>
      <c r="F118" t="s">
        <v>164</v>
      </c>
      <c r="G118" s="1">
        <v>14</v>
      </c>
      <c r="H118" s="57" t="str">
        <f>VLOOKUP(I118,Feuil8!$A:$B,2,0)</f>
        <v>S1Z20</v>
      </c>
      <c r="I118" s="64" t="s">
        <v>549</v>
      </c>
      <c r="J118" s="65">
        <v>111.03009085399999</v>
      </c>
      <c r="K118" s="65">
        <f>VLOOKUP(H118,Feuil4!$A$6:$AA$214,Feuil3!G118,0)</f>
        <v>34.565657625999997</v>
      </c>
      <c r="L118" s="65">
        <f>VLOOKUP(H118,Feuil5!$A$6:$AJ$214,Feuil3!G118,0)</f>
        <v>6</v>
      </c>
    </row>
    <row r="119" spans="1:12">
      <c r="A119">
        <f t="shared" si="4"/>
        <v>1124</v>
      </c>
      <c r="B119" t="str">
        <f t="shared" si="5"/>
        <v>1124</v>
      </c>
      <c r="C119" t="str">
        <f t="shared" si="6"/>
        <v>1124_6</v>
      </c>
      <c r="D119" t="str">
        <f t="shared" si="7"/>
        <v>Sud Ouest Francilien_6</v>
      </c>
      <c r="E119">
        <v>6</v>
      </c>
      <c r="F119" t="s">
        <v>164</v>
      </c>
      <c r="G119" s="1">
        <v>14</v>
      </c>
      <c r="H119" s="57" t="str">
        <f>VLOOKUP(I119,Feuil8!$A:$B,2,0)</f>
        <v>R1Z62</v>
      </c>
      <c r="I119" s="64" t="s">
        <v>50</v>
      </c>
      <c r="J119" s="65">
        <v>108.520940923</v>
      </c>
      <c r="K119" s="65">
        <f>VLOOKUP(H119,Feuil4!$A$6:$AA$214,Feuil3!G119,0)</f>
        <v>10.018384102000001</v>
      </c>
      <c r="L119" s="65">
        <f>VLOOKUP(H119,Feuil5!$A$6:$AJ$214,Feuil3!G119,0)</f>
        <v>31.993543508999998</v>
      </c>
    </row>
    <row r="120" spans="1:12">
      <c r="A120">
        <f t="shared" si="4"/>
        <v>1124</v>
      </c>
      <c r="B120" t="str">
        <f t="shared" si="5"/>
        <v>1124</v>
      </c>
      <c r="C120" t="str">
        <f t="shared" si="6"/>
        <v>1124_7</v>
      </c>
      <c r="D120" t="str">
        <f t="shared" si="7"/>
        <v>Sud Ouest Francilien_7</v>
      </c>
      <c r="E120">
        <v>7</v>
      </c>
      <c r="F120" t="s">
        <v>164</v>
      </c>
      <c r="G120" s="1">
        <v>14</v>
      </c>
      <c r="H120" s="57" t="str">
        <f>VLOOKUP(I120,Feuil8!$A:$B,2,0)</f>
        <v>R2Z80</v>
      </c>
      <c r="I120" s="64" t="s">
        <v>692</v>
      </c>
      <c r="J120" s="65">
        <v>95.927949741999996</v>
      </c>
      <c r="K120" s="65">
        <f>VLOOKUP(H120,Feuil4!$A$6:$AA$214,Feuil3!G120,0)</f>
        <v>32.715790974999997</v>
      </c>
      <c r="L120" s="65" t="str">
        <f>VLOOKUP(H120,Feuil5!$A$6:$AJ$214,Feuil3!G120,0)</f>
        <v/>
      </c>
    </row>
    <row r="121" spans="1:12">
      <c r="A121">
        <f t="shared" si="4"/>
        <v>1124</v>
      </c>
      <c r="B121" t="str">
        <f t="shared" si="5"/>
        <v>1124</v>
      </c>
      <c r="C121" t="str">
        <f t="shared" si="6"/>
        <v>1124_8</v>
      </c>
      <c r="D121" t="str">
        <f t="shared" si="7"/>
        <v>Sud Ouest Francilien_8</v>
      </c>
      <c r="E121">
        <v>8</v>
      </c>
      <c r="F121" t="s">
        <v>164</v>
      </c>
      <c r="G121" s="1">
        <v>14</v>
      </c>
      <c r="H121" s="57" t="str">
        <f>VLOOKUP(I121,Feuil8!$A:$B,2,0)</f>
        <v>A1Z41</v>
      </c>
      <c r="I121" s="64" t="s">
        <v>880</v>
      </c>
      <c r="J121" s="65">
        <v>91.129374118000001</v>
      </c>
      <c r="K121" s="65">
        <f>VLOOKUP(H121,Feuil4!$A$6:$AA$214,Feuil3!G121,0)</f>
        <v>35.530735354999997</v>
      </c>
      <c r="L121" s="65">
        <f>VLOOKUP(H121,Feuil5!$A$6:$AJ$214,Feuil3!G121,0)</f>
        <v>7.1345034529999998</v>
      </c>
    </row>
    <row r="122" spans="1:12">
      <c r="A122">
        <f t="shared" si="4"/>
        <v>1124</v>
      </c>
      <c r="B122" t="str">
        <f t="shared" si="5"/>
        <v>1124</v>
      </c>
      <c r="C122" t="str">
        <f t="shared" si="6"/>
        <v>1124_9</v>
      </c>
      <c r="D122" t="str">
        <f t="shared" si="7"/>
        <v>Sud Ouest Francilien_9</v>
      </c>
      <c r="E122">
        <v>9</v>
      </c>
      <c r="F122" t="s">
        <v>164</v>
      </c>
      <c r="G122" s="1">
        <v>14</v>
      </c>
      <c r="H122" s="57" t="str">
        <f>VLOOKUP(I122,Feuil8!$A:$B,2,0)</f>
        <v>L0Z60</v>
      </c>
      <c r="I122" s="64" t="s">
        <v>664</v>
      </c>
      <c r="J122" s="65">
        <v>78.948551358000003</v>
      </c>
      <c r="K122" s="65">
        <f>VLOOKUP(H122,Feuil4!$A$6:$AA$214,Feuil3!G122,0)</f>
        <v>18.027266830999999</v>
      </c>
      <c r="L122" s="65">
        <f>VLOOKUP(H122,Feuil5!$A$6:$AJ$214,Feuil3!G122,0)</f>
        <v>5.84018558</v>
      </c>
    </row>
    <row r="123" spans="1:12">
      <c r="A123">
        <f t="shared" si="4"/>
        <v>1124</v>
      </c>
      <c r="B123" t="str">
        <f t="shared" si="5"/>
        <v>1124</v>
      </c>
      <c r="C123" t="str">
        <f t="shared" si="6"/>
        <v>1124_10</v>
      </c>
      <c r="D123" t="str">
        <f t="shared" si="7"/>
        <v>Sud Ouest Francilien_10</v>
      </c>
      <c r="E123">
        <v>10</v>
      </c>
      <c r="F123" t="s">
        <v>164</v>
      </c>
      <c r="G123" s="1">
        <v>14</v>
      </c>
      <c r="H123" s="57" t="str">
        <f>VLOOKUP(I123,Feuil8!$A:$B,2,0)</f>
        <v>T4Z60</v>
      </c>
      <c r="I123" s="66" t="s">
        <v>43</v>
      </c>
      <c r="J123" s="67">
        <v>77.781574082000006</v>
      </c>
      <c r="K123" s="67">
        <f>VLOOKUP(H123,Feuil4!$A$6:$AA$214,Feuil3!G123,0)</f>
        <v>19.436562210999998</v>
      </c>
      <c r="L123" s="67">
        <f>VLOOKUP(H123,Feuil5!$A$6:$AJ$214,Feuil3!G123,0)</f>
        <v>44.474242508000003</v>
      </c>
    </row>
    <row r="124" spans="1:12">
      <c r="A124">
        <f t="shared" si="4"/>
        <v>1107</v>
      </c>
      <c r="B124" t="str">
        <f t="shared" si="5"/>
        <v>1107</v>
      </c>
      <c r="C124" t="str">
        <f t="shared" si="6"/>
        <v>1107_1</v>
      </c>
      <c r="D124" t="str">
        <f t="shared" si="7"/>
        <v>T1 Paris_1</v>
      </c>
      <c r="E124">
        <v>1</v>
      </c>
      <c r="F124" t="s">
        <v>156</v>
      </c>
      <c r="G124" s="1">
        <v>15</v>
      </c>
      <c r="H124" s="57" t="str">
        <f>VLOOKUP(I124,Feuil8!$A:$B,2,0)</f>
        <v>M2Z90</v>
      </c>
      <c r="I124" s="62" t="s">
        <v>592</v>
      </c>
      <c r="J124" s="63">
        <v>10615.698576631999</v>
      </c>
      <c r="K124" s="63">
        <f>VLOOKUP(H124,Feuil4!$A$6:$AA$214,Feuil3!G124,0)</f>
        <v>6668.8556801750001</v>
      </c>
      <c r="L124" s="63">
        <f>VLOOKUP(H124,Feuil5!$A$6:$AJ$214,Feuil3!G124,0)</f>
        <v>3.5727756140000002</v>
      </c>
    </row>
    <row r="125" spans="1:12">
      <c r="A125">
        <f t="shared" si="4"/>
        <v>1107</v>
      </c>
      <c r="B125" t="str">
        <f t="shared" si="5"/>
        <v>1107</v>
      </c>
      <c r="C125" t="str">
        <f t="shared" si="6"/>
        <v>1107_2</v>
      </c>
      <c r="D125" t="str">
        <f t="shared" si="7"/>
        <v>T1 Paris_2</v>
      </c>
      <c r="E125">
        <v>2</v>
      </c>
      <c r="F125" t="s">
        <v>156</v>
      </c>
      <c r="G125" s="1">
        <v>15</v>
      </c>
      <c r="H125" s="57" t="str">
        <f>VLOOKUP(I125,Feuil8!$A:$B,2,0)</f>
        <v>U1Z91</v>
      </c>
      <c r="I125" s="64" t="s">
        <v>635</v>
      </c>
      <c r="J125" s="65">
        <v>9354.1414851789996</v>
      </c>
      <c r="K125" s="65">
        <f>VLOOKUP(H125,Feuil4!$A$6:$AA$214,Feuil3!G125,0)</f>
        <v>780.97745397400001</v>
      </c>
      <c r="L125" s="65">
        <f>VLOOKUP(H125,Feuil5!$A$6:$AJ$214,Feuil3!G125,0)</f>
        <v>2461.0631735450002</v>
      </c>
    </row>
    <row r="126" spans="1:12">
      <c r="A126">
        <f t="shared" si="4"/>
        <v>1107</v>
      </c>
      <c r="B126" t="str">
        <f t="shared" si="5"/>
        <v>1107</v>
      </c>
      <c r="C126" t="str">
        <f t="shared" si="6"/>
        <v>1107_3</v>
      </c>
      <c r="D126" t="str">
        <f t="shared" si="7"/>
        <v>T1 Paris_3</v>
      </c>
      <c r="E126">
        <v>3</v>
      </c>
      <c r="F126" t="s">
        <v>156</v>
      </c>
      <c r="G126" s="1">
        <v>15</v>
      </c>
      <c r="H126" s="57" t="str">
        <f>VLOOKUP(I126,Feuil8!$A:$B,2,0)</f>
        <v>S1Z20</v>
      </c>
      <c r="I126" s="64" t="s">
        <v>549</v>
      </c>
      <c r="J126" s="65">
        <v>5747.5058134640003</v>
      </c>
      <c r="K126" s="65">
        <f>VLOOKUP(H126,Feuil4!$A$6:$AA$214,Feuil3!G126,0)</f>
        <v>937.09966714100005</v>
      </c>
      <c r="L126" s="65">
        <f>VLOOKUP(H126,Feuil5!$A$6:$AJ$214,Feuil3!G126,0)</f>
        <v>671.66947851299994</v>
      </c>
    </row>
    <row r="127" spans="1:12">
      <c r="A127">
        <f t="shared" si="4"/>
        <v>1107</v>
      </c>
      <c r="B127" t="str">
        <f t="shared" si="5"/>
        <v>1107</v>
      </c>
      <c r="C127" t="str">
        <f t="shared" si="6"/>
        <v>1107_4</v>
      </c>
      <c r="D127" t="str">
        <f t="shared" si="7"/>
        <v>T1 Paris_4</v>
      </c>
      <c r="E127">
        <v>4</v>
      </c>
      <c r="F127" t="s">
        <v>156</v>
      </c>
      <c r="G127" s="1">
        <v>15</v>
      </c>
      <c r="H127" s="57" t="str">
        <f>VLOOKUP(I127,Feuil8!$A:$B,2,0)</f>
        <v>R1Z62</v>
      </c>
      <c r="I127" s="64" t="s">
        <v>50</v>
      </c>
      <c r="J127" s="65">
        <v>4967.8448697330005</v>
      </c>
      <c r="K127" s="65">
        <f>VLOOKUP(H127,Feuil4!$A$6:$AA$214,Feuil3!G127,0)</f>
        <v>420.90685439999999</v>
      </c>
      <c r="L127" s="65">
        <f>VLOOKUP(H127,Feuil5!$A$6:$AJ$214,Feuil3!G127,0)</f>
        <v>499.55291988499999</v>
      </c>
    </row>
    <row r="128" spans="1:12">
      <c r="A128">
        <f t="shared" si="4"/>
        <v>1107</v>
      </c>
      <c r="B128" t="str">
        <f t="shared" si="5"/>
        <v>1107</v>
      </c>
      <c r="C128" t="str">
        <f t="shared" si="6"/>
        <v>1107_5</v>
      </c>
      <c r="D128" t="str">
        <f t="shared" si="7"/>
        <v>T1 Paris_5</v>
      </c>
      <c r="E128">
        <v>5</v>
      </c>
      <c r="F128" t="s">
        <v>156</v>
      </c>
      <c r="G128" s="1">
        <v>15</v>
      </c>
      <c r="H128" s="57" t="str">
        <f>VLOOKUP(I128,Feuil8!$A:$B,2,0)</f>
        <v>S2Z61</v>
      </c>
      <c r="I128" s="64" t="s">
        <v>555</v>
      </c>
      <c r="J128" s="65">
        <v>4812.5122457340003</v>
      </c>
      <c r="K128" s="65">
        <f>VLOOKUP(H128,Feuil4!$A$6:$AA$214,Feuil3!G128,0)</f>
        <v>1723.076742429</v>
      </c>
      <c r="L128" s="65">
        <f>VLOOKUP(H128,Feuil5!$A$6:$AJ$214,Feuil3!G128,0)</f>
        <v>1718.5648909839999</v>
      </c>
    </row>
    <row r="129" spans="1:12">
      <c r="A129">
        <f t="shared" si="4"/>
        <v>1107</v>
      </c>
      <c r="B129" t="str">
        <f t="shared" si="5"/>
        <v>1107</v>
      </c>
      <c r="C129" t="str">
        <f t="shared" si="6"/>
        <v>1107_6</v>
      </c>
      <c r="D129" t="str">
        <f t="shared" si="7"/>
        <v>T1 Paris_6</v>
      </c>
      <c r="E129">
        <v>6</v>
      </c>
      <c r="F129" t="s">
        <v>156</v>
      </c>
      <c r="G129" s="1">
        <v>15</v>
      </c>
      <c r="H129" s="57" t="str">
        <f>VLOOKUP(I129,Feuil8!$A:$B,2,0)</f>
        <v>L2Z60</v>
      </c>
      <c r="I129" s="64" t="s">
        <v>52</v>
      </c>
      <c r="J129" s="65">
        <v>4466.3459583390004</v>
      </c>
      <c r="K129" s="65">
        <f>VLOOKUP(H129,Feuil4!$A$6:$AA$214,Feuil3!G129,0)</f>
        <v>189.77146284200001</v>
      </c>
      <c r="L129" s="65">
        <f>VLOOKUP(H129,Feuil5!$A$6:$AJ$214,Feuil3!G129,0)</f>
        <v>549.26450112600003</v>
      </c>
    </row>
    <row r="130" spans="1:12">
      <c r="A130">
        <f t="shared" si="4"/>
        <v>1107</v>
      </c>
      <c r="B130" t="str">
        <f t="shared" si="5"/>
        <v>1107</v>
      </c>
      <c r="C130" t="str">
        <f t="shared" si="6"/>
        <v>1107_7</v>
      </c>
      <c r="D130" t="str">
        <f t="shared" si="7"/>
        <v>T1 Paris_7</v>
      </c>
      <c r="E130">
        <v>7</v>
      </c>
      <c r="F130" t="s">
        <v>156</v>
      </c>
      <c r="G130" s="1">
        <v>15</v>
      </c>
      <c r="H130" s="57" t="str">
        <f>VLOOKUP(I130,Feuil8!$A:$B,2,0)</f>
        <v>S1Z40</v>
      </c>
      <c r="I130" s="64" t="s">
        <v>181</v>
      </c>
      <c r="J130" s="65">
        <v>3919.748892867</v>
      </c>
      <c r="K130" s="65">
        <f>VLOOKUP(H130,Feuil4!$A$6:$AA$214,Feuil3!G130,0)</f>
        <v>672.15805031299999</v>
      </c>
      <c r="L130" s="65">
        <f>VLOOKUP(H130,Feuil5!$A$6:$AJ$214,Feuil3!G130,0)</f>
        <v>298.99339043999998</v>
      </c>
    </row>
    <row r="131" spans="1:12">
      <c r="A131">
        <f t="shared" si="4"/>
        <v>1107</v>
      </c>
      <c r="B131" t="str">
        <f t="shared" si="5"/>
        <v>1107</v>
      </c>
      <c r="C131" t="str">
        <f t="shared" si="6"/>
        <v>1107_8</v>
      </c>
      <c r="D131" t="str">
        <f t="shared" si="7"/>
        <v>T1 Paris_8</v>
      </c>
      <c r="E131">
        <v>8</v>
      </c>
      <c r="F131" t="s">
        <v>156</v>
      </c>
      <c r="G131" s="1">
        <v>15</v>
      </c>
      <c r="H131" s="57" t="str">
        <f>VLOOKUP(I131,Feuil8!$A:$B,2,0)</f>
        <v>L5Z90</v>
      </c>
      <c r="I131" s="64" t="s">
        <v>47</v>
      </c>
      <c r="J131" s="65">
        <v>3697.1109252169999</v>
      </c>
      <c r="K131" s="65">
        <f>VLOOKUP(H131,Feuil4!$A$6:$AA$214,Feuil3!G131,0)</f>
        <v>1375.7906305060001</v>
      </c>
      <c r="L131" s="65">
        <f>VLOOKUP(H131,Feuil5!$A$6:$AJ$214,Feuil3!G131,0)</f>
        <v>45.270515453000002</v>
      </c>
    </row>
    <row r="132" spans="1:12">
      <c r="A132">
        <f t="shared" si="4"/>
        <v>1107</v>
      </c>
      <c r="B132" t="str">
        <f t="shared" si="5"/>
        <v>1107</v>
      </c>
      <c r="C132" t="str">
        <f t="shared" si="6"/>
        <v>1107_9</v>
      </c>
      <c r="D132" t="str">
        <f t="shared" si="7"/>
        <v>T1 Paris_9</v>
      </c>
      <c r="E132">
        <v>9</v>
      </c>
      <c r="F132" t="s">
        <v>156</v>
      </c>
      <c r="G132" s="1">
        <v>15</v>
      </c>
      <c r="H132" s="57" t="str">
        <f>VLOOKUP(I132,Feuil8!$A:$B,2,0)</f>
        <v>T3Z61</v>
      </c>
      <c r="I132" s="64" t="s">
        <v>44</v>
      </c>
      <c r="J132" s="65">
        <v>3611.7343545620001</v>
      </c>
      <c r="K132" s="65">
        <f>VLOOKUP(H132,Feuil4!$A$6:$AA$214,Feuil3!G132,0)</f>
        <v>675.56676326100001</v>
      </c>
      <c r="L132" s="65">
        <f>VLOOKUP(H132,Feuil5!$A$6:$AJ$214,Feuil3!G132,0)</f>
        <v>1034.031808231</v>
      </c>
    </row>
    <row r="133" spans="1:12">
      <c r="A133">
        <f t="shared" ref="A133:A196" si="8">VLOOKUP(F133,$O$5:$P$29,2,0)</f>
        <v>1107</v>
      </c>
      <c r="B133" t="str">
        <f t="shared" ref="B133:B196" si="9">CONCATENATE(A133)</f>
        <v>1107</v>
      </c>
      <c r="C133" t="str">
        <f t="shared" ref="C133:C196" si="10">CONCATENATE(A133,"_",E133)</f>
        <v>1107_10</v>
      </c>
      <c r="D133" t="str">
        <f t="shared" ref="D133:D196" si="11">F133&amp;"_"&amp;E133</f>
        <v>T1 Paris_10</v>
      </c>
      <c r="E133">
        <v>10</v>
      </c>
      <c r="F133" t="s">
        <v>156</v>
      </c>
      <c r="G133" s="1">
        <v>15</v>
      </c>
      <c r="H133" s="57" t="str">
        <f>VLOOKUP(I133,Feuil8!$A:$B,2,0)</f>
        <v>U1Z80</v>
      </c>
      <c r="I133" s="66" t="s">
        <v>51</v>
      </c>
      <c r="J133" s="67">
        <v>3533.5467345659999</v>
      </c>
      <c r="K133" s="67">
        <f>VLOOKUP(H133,Feuil4!$A$6:$AA$214,Feuil3!G133,0)</f>
        <v>473.472472385</v>
      </c>
      <c r="L133" s="67">
        <f>VLOOKUP(H133,Feuil5!$A$6:$AJ$214,Feuil3!G133,0)</f>
        <v>1593.9481547129999</v>
      </c>
    </row>
    <row r="134" spans="1:12">
      <c r="A134">
        <f t="shared" si="8"/>
        <v>1151</v>
      </c>
      <c r="B134" t="str">
        <f t="shared" si="9"/>
        <v>1151</v>
      </c>
      <c r="C134" t="str">
        <f t="shared" si="10"/>
        <v>1151_1</v>
      </c>
      <c r="D134" t="str">
        <f t="shared" si="11"/>
        <v>T10 Paris Est Marne et Bois_1</v>
      </c>
      <c r="E134">
        <v>1</v>
      </c>
      <c r="F134" t="s">
        <v>538</v>
      </c>
      <c r="G134" s="1">
        <v>16</v>
      </c>
      <c r="H134" s="57" t="str">
        <f>VLOOKUP(I134,Feuil8!$A:$B,2,0)</f>
        <v>U1Z91</v>
      </c>
      <c r="I134" s="62" t="s">
        <v>635</v>
      </c>
      <c r="J134" s="63">
        <v>897.87105463600005</v>
      </c>
      <c r="K134" s="63">
        <f>VLOOKUP(H134,Feuil4!$A$6:$AA$214,Feuil3!G134,0)</f>
        <v>49.368262219999998</v>
      </c>
      <c r="L134" s="63">
        <f>VLOOKUP(H134,Feuil5!$A$6:$AJ$214,Feuil3!G134,0)</f>
        <v>102.848201418</v>
      </c>
    </row>
    <row r="135" spans="1:12">
      <c r="A135">
        <f t="shared" si="8"/>
        <v>1151</v>
      </c>
      <c r="B135" t="str">
        <f t="shared" si="9"/>
        <v>1151</v>
      </c>
      <c r="C135" t="str">
        <f t="shared" si="10"/>
        <v>1151_2</v>
      </c>
      <c r="D135" t="str">
        <f t="shared" si="11"/>
        <v>T10 Paris Est Marne et Bois_2</v>
      </c>
      <c r="E135">
        <v>2</v>
      </c>
      <c r="F135" t="s">
        <v>538</v>
      </c>
      <c r="G135" s="1">
        <v>16</v>
      </c>
      <c r="H135" s="57" t="str">
        <f>VLOOKUP(I135,Feuil8!$A:$B,2,0)</f>
        <v>T3Z61</v>
      </c>
      <c r="I135" s="64" t="s">
        <v>44</v>
      </c>
      <c r="J135" s="65">
        <v>786.82176926099999</v>
      </c>
      <c r="K135" s="65" t="str">
        <f>VLOOKUP(H135,Feuil4!$A$6:$AA$214,Feuil3!G135,0)</f>
        <v/>
      </c>
      <c r="L135" s="65" t="str">
        <f>VLOOKUP(H135,Feuil5!$A$6:$AJ$214,Feuil3!G135,0)</f>
        <v/>
      </c>
    </row>
    <row r="136" spans="1:12">
      <c r="A136">
        <f t="shared" si="8"/>
        <v>1151</v>
      </c>
      <c r="B136" t="str">
        <f t="shared" si="9"/>
        <v>1151</v>
      </c>
      <c r="C136" t="str">
        <f t="shared" si="10"/>
        <v>1151_3</v>
      </c>
      <c r="D136" t="str">
        <f t="shared" si="11"/>
        <v>T10 Paris Est Marne et Bois_3</v>
      </c>
      <c r="E136">
        <v>3</v>
      </c>
      <c r="F136" t="s">
        <v>538</v>
      </c>
      <c r="G136" s="1">
        <v>16</v>
      </c>
      <c r="H136" s="57" t="str">
        <f>VLOOKUP(I136,Feuil8!$A:$B,2,0)</f>
        <v>T2A60</v>
      </c>
      <c r="I136" s="64" t="s">
        <v>550</v>
      </c>
      <c r="J136" s="65">
        <v>587.34797725600004</v>
      </c>
      <c r="K136" s="65">
        <f>VLOOKUP(H136,Feuil4!$A$6:$AA$214,Feuil3!G136,0)</f>
        <v>530.856398453</v>
      </c>
      <c r="L136" s="65">
        <f>VLOOKUP(H136,Feuil5!$A$6:$AJ$214,Feuil3!G136,0)</f>
        <v>32.067462714000001</v>
      </c>
    </row>
    <row r="137" spans="1:12">
      <c r="A137">
        <f t="shared" si="8"/>
        <v>1151</v>
      </c>
      <c r="B137" t="str">
        <f t="shared" si="9"/>
        <v>1151</v>
      </c>
      <c r="C137" t="str">
        <f t="shared" si="10"/>
        <v>1151_4</v>
      </c>
      <c r="D137" t="str">
        <f t="shared" si="11"/>
        <v>T10 Paris Est Marne et Bois_4</v>
      </c>
      <c r="E137">
        <v>4</v>
      </c>
      <c r="F137" t="s">
        <v>538</v>
      </c>
      <c r="G137" s="1">
        <v>16</v>
      </c>
      <c r="H137" s="57" t="str">
        <f>VLOOKUP(I137,Feuil8!$A:$B,2,0)</f>
        <v>S1Z20</v>
      </c>
      <c r="I137" s="64" t="s">
        <v>549</v>
      </c>
      <c r="J137" s="65">
        <v>497.145058678</v>
      </c>
      <c r="K137" s="65">
        <f>VLOOKUP(H137,Feuil4!$A$6:$AA$214,Feuil3!G137,0)</f>
        <v>29.678471246000001</v>
      </c>
      <c r="L137" s="65">
        <f>VLOOKUP(H137,Feuil5!$A$6:$AJ$214,Feuil3!G137,0)</f>
        <v>55.325771945</v>
      </c>
    </row>
    <row r="138" spans="1:12">
      <c r="A138">
        <f t="shared" si="8"/>
        <v>1151</v>
      </c>
      <c r="B138" t="str">
        <f t="shared" si="9"/>
        <v>1151</v>
      </c>
      <c r="C138" t="str">
        <f t="shared" si="10"/>
        <v>1151_5</v>
      </c>
      <c r="D138" t="str">
        <f t="shared" si="11"/>
        <v>T10 Paris Est Marne et Bois_5</v>
      </c>
      <c r="E138">
        <v>5</v>
      </c>
      <c r="F138" t="s">
        <v>538</v>
      </c>
      <c r="G138" s="1">
        <v>16</v>
      </c>
      <c r="H138" s="57" t="str">
        <f>VLOOKUP(I138,Feuil8!$A:$B,2,0)</f>
        <v>T4Z60</v>
      </c>
      <c r="I138" s="64" t="s">
        <v>43</v>
      </c>
      <c r="J138" s="65">
        <v>437.00766621299999</v>
      </c>
      <c r="K138" s="65">
        <f>VLOOKUP(H138,Feuil4!$A$6:$AA$214,Feuil3!G138,0)</f>
        <v>171.12520304500001</v>
      </c>
      <c r="L138" s="65">
        <f>VLOOKUP(H138,Feuil5!$A$6:$AJ$214,Feuil3!G138,0)</f>
        <v>12.671911116</v>
      </c>
    </row>
    <row r="139" spans="1:12">
      <c r="A139">
        <f t="shared" si="8"/>
        <v>1151</v>
      </c>
      <c r="B139" t="str">
        <f t="shared" si="9"/>
        <v>1151</v>
      </c>
      <c r="C139" t="str">
        <f t="shared" si="10"/>
        <v>1151_6</v>
      </c>
      <c r="D139" t="str">
        <f t="shared" si="11"/>
        <v>T10 Paris Est Marne et Bois_6</v>
      </c>
      <c r="E139">
        <v>6</v>
      </c>
      <c r="F139" t="s">
        <v>538</v>
      </c>
      <c r="G139" s="1">
        <v>16</v>
      </c>
      <c r="H139" s="57" t="str">
        <f>VLOOKUP(I139,Feuil8!$A:$B,2,0)</f>
        <v>M2Z90</v>
      </c>
      <c r="I139" s="64" t="s">
        <v>592</v>
      </c>
      <c r="J139" s="65">
        <v>412.75770712500002</v>
      </c>
      <c r="K139" s="65">
        <f>VLOOKUP(H139,Feuil4!$A$6:$AA$214,Feuil3!G139,0)</f>
        <v>266.85796965100002</v>
      </c>
      <c r="L139" s="65" t="str">
        <f>VLOOKUP(H139,Feuil5!$A$6:$AJ$214,Feuil3!G139,0)</f>
        <v/>
      </c>
    </row>
    <row r="140" spans="1:12">
      <c r="A140">
        <f t="shared" si="8"/>
        <v>1151</v>
      </c>
      <c r="B140" t="str">
        <f t="shared" si="9"/>
        <v>1151</v>
      </c>
      <c r="C140" t="str">
        <f t="shared" si="10"/>
        <v>1151_7</v>
      </c>
      <c r="D140" t="str">
        <f t="shared" si="11"/>
        <v>T10 Paris Est Marne et Bois_7</v>
      </c>
      <c r="E140">
        <v>7</v>
      </c>
      <c r="F140" t="s">
        <v>538</v>
      </c>
      <c r="G140" s="1">
        <v>16</v>
      </c>
      <c r="H140" s="57" t="str">
        <f>VLOOKUP(I140,Feuil8!$A:$B,2,0)</f>
        <v>U1Z80</v>
      </c>
      <c r="I140" s="64" t="s">
        <v>51</v>
      </c>
      <c r="J140" s="65">
        <v>346.98233786200001</v>
      </c>
      <c r="K140" s="65" t="str">
        <f>VLOOKUP(H140,Feuil4!$A$6:$AA$214,Feuil3!G140,0)</f>
        <v/>
      </c>
      <c r="L140" s="65">
        <f>VLOOKUP(H140,Feuil5!$A$6:$AJ$214,Feuil3!G140,0)</f>
        <v>19.716846173</v>
      </c>
    </row>
    <row r="141" spans="1:12">
      <c r="A141">
        <f t="shared" si="8"/>
        <v>1151</v>
      </c>
      <c r="B141" t="str">
        <f t="shared" si="9"/>
        <v>1151</v>
      </c>
      <c r="C141" t="str">
        <f t="shared" si="10"/>
        <v>1151_8</v>
      </c>
      <c r="D141" t="str">
        <f t="shared" si="11"/>
        <v>T10 Paris Est Marne et Bois_8</v>
      </c>
      <c r="E141">
        <v>8</v>
      </c>
      <c r="F141" t="s">
        <v>538</v>
      </c>
      <c r="G141" s="1">
        <v>16</v>
      </c>
      <c r="H141" s="57" t="str">
        <f>VLOOKUP(I141,Feuil8!$A:$B,2,0)</f>
        <v>V0Z60</v>
      </c>
      <c r="I141" s="64" t="s">
        <v>686</v>
      </c>
      <c r="J141" s="65">
        <v>340.14051114900002</v>
      </c>
      <c r="K141" s="65">
        <f>VLOOKUP(H141,Feuil4!$A$6:$AA$214,Feuil3!G141,0)</f>
        <v>187.264305095</v>
      </c>
      <c r="L141" s="65">
        <f>VLOOKUP(H141,Feuil5!$A$6:$AJ$214,Feuil3!G141,0)</f>
        <v>42.992530928999997</v>
      </c>
    </row>
    <row r="142" spans="1:12">
      <c r="A142">
        <f t="shared" si="8"/>
        <v>1151</v>
      </c>
      <c r="B142" t="str">
        <f t="shared" si="9"/>
        <v>1151</v>
      </c>
      <c r="C142" t="str">
        <f t="shared" si="10"/>
        <v>1151_9</v>
      </c>
      <c r="D142" t="str">
        <f t="shared" si="11"/>
        <v>T10 Paris Est Marne et Bois_9</v>
      </c>
      <c r="E142">
        <v>9</v>
      </c>
      <c r="F142" t="s">
        <v>538</v>
      </c>
      <c r="G142" s="1">
        <v>16</v>
      </c>
      <c r="H142" s="57" t="str">
        <f>VLOOKUP(I142,Feuil8!$A:$B,2,0)</f>
        <v>L0Z60</v>
      </c>
      <c r="I142" s="64" t="s">
        <v>664</v>
      </c>
      <c r="J142" s="65">
        <v>307.47846875599998</v>
      </c>
      <c r="K142" s="65">
        <f>VLOOKUP(H142,Feuil4!$A$6:$AA$214,Feuil3!G142,0)</f>
        <v>75.396278052</v>
      </c>
      <c r="L142" s="65">
        <f>VLOOKUP(H142,Feuil5!$A$6:$AJ$214,Feuil3!G142,0)</f>
        <v>14.845895722</v>
      </c>
    </row>
    <row r="143" spans="1:12">
      <c r="A143">
        <f t="shared" si="8"/>
        <v>1151</v>
      </c>
      <c r="B143" t="str">
        <f t="shared" si="9"/>
        <v>1151</v>
      </c>
      <c r="C143" t="str">
        <f t="shared" si="10"/>
        <v>1151_10</v>
      </c>
      <c r="D143" t="str">
        <f t="shared" si="11"/>
        <v>T10 Paris Est Marne et Bois_10</v>
      </c>
      <c r="E143">
        <v>10</v>
      </c>
      <c r="F143" t="s">
        <v>538</v>
      </c>
      <c r="G143" s="1">
        <v>16</v>
      </c>
      <c r="H143" s="57" t="str">
        <f>VLOOKUP(I143,Feuil8!$A:$B,2,0)</f>
        <v>S2Z61</v>
      </c>
      <c r="I143" s="66" t="s">
        <v>555</v>
      </c>
      <c r="J143" s="67">
        <v>228.30841547899999</v>
      </c>
      <c r="K143" s="67">
        <f>VLOOKUP(H143,Feuil4!$A$6:$AA$214,Feuil3!G143,0)</f>
        <v>134.66026427700001</v>
      </c>
      <c r="L143" s="67">
        <f>VLOOKUP(H143,Feuil5!$A$6:$AJ$214,Feuil3!G143,0)</f>
        <v>47.089954290999998</v>
      </c>
    </row>
    <row r="144" spans="1:12">
      <c r="A144">
        <f t="shared" si="8"/>
        <v>1150</v>
      </c>
      <c r="B144" t="str">
        <f t="shared" si="9"/>
        <v>1150</v>
      </c>
      <c r="C144" t="str">
        <f t="shared" si="10"/>
        <v>1150_1</v>
      </c>
      <c r="D144" t="str">
        <f t="shared" si="11"/>
        <v>T11 Grand Paris Sud Est Avenir_1</v>
      </c>
      <c r="E144">
        <v>1</v>
      </c>
      <c r="F144" t="s">
        <v>539</v>
      </c>
      <c r="G144" s="1">
        <v>17</v>
      </c>
      <c r="H144" s="57" t="str">
        <f>VLOOKUP(I144,Feuil8!$A:$B,2,0)</f>
        <v>U1Z91</v>
      </c>
      <c r="I144" s="62" t="s">
        <v>635</v>
      </c>
      <c r="J144" s="63">
        <v>626.776805674</v>
      </c>
      <c r="K144" s="63" t="str">
        <f>VLOOKUP(H144,Feuil4!$A$6:$AA$214,Feuil3!G144,0)</f>
        <v/>
      </c>
      <c r="L144" s="63">
        <f>VLOOKUP(H144,Feuil5!$A$6:$AJ$214,Feuil3!G144,0)</f>
        <v>91.714131194000004</v>
      </c>
    </row>
    <row r="145" spans="1:12">
      <c r="A145">
        <f t="shared" si="8"/>
        <v>1150</v>
      </c>
      <c r="B145" t="str">
        <f t="shared" si="9"/>
        <v>1150</v>
      </c>
      <c r="C145" t="str">
        <f t="shared" si="10"/>
        <v>1150_2</v>
      </c>
      <c r="D145" t="str">
        <f t="shared" si="11"/>
        <v>T11 Grand Paris Sud Est Avenir_2</v>
      </c>
      <c r="E145">
        <v>2</v>
      </c>
      <c r="F145" t="s">
        <v>539</v>
      </c>
      <c r="G145" s="1">
        <v>17</v>
      </c>
      <c r="H145" s="57" t="str">
        <f>VLOOKUP(I145,Feuil8!$A:$B,2,0)</f>
        <v>T3Z61</v>
      </c>
      <c r="I145" s="64" t="s">
        <v>44</v>
      </c>
      <c r="J145" s="65">
        <v>516.79167247299995</v>
      </c>
      <c r="K145" s="65">
        <f>VLOOKUP(H145,Feuil4!$A$6:$AA$214,Feuil3!G145,0)</f>
        <v>49.434769694000003</v>
      </c>
      <c r="L145" s="65">
        <f>VLOOKUP(H145,Feuil5!$A$6:$AJ$214,Feuil3!G145,0)</f>
        <v>171.169069412</v>
      </c>
    </row>
    <row r="146" spans="1:12">
      <c r="A146">
        <f t="shared" si="8"/>
        <v>1150</v>
      </c>
      <c r="B146" t="str">
        <f t="shared" si="9"/>
        <v>1150</v>
      </c>
      <c r="C146" t="str">
        <f t="shared" si="10"/>
        <v>1150_3</v>
      </c>
      <c r="D146" t="str">
        <f t="shared" si="11"/>
        <v>T11 Grand Paris Sud Est Avenir_3</v>
      </c>
      <c r="E146">
        <v>3</v>
      </c>
      <c r="F146" t="s">
        <v>539</v>
      </c>
      <c r="G146" s="1">
        <v>17</v>
      </c>
      <c r="H146" s="57" t="str">
        <f>VLOOKUP(I146,Feuil8!$A:$B,2,0)</f>
        <v>T4Z60</v>
      </c>
      <c r="I146" s="64" t="s">
        <v>43</v>
      </c>
      <c r="J146" s="65">
        <v>474.44024022999997</v>
      </c>
      <c r="K146" s="65">
        <f>VLOOKUP(H146,Feuil4!$A$6:$AA$214,Feuil3!G146,0)</f>
        <v>141.721686707</v>
      </c>
      <c r="L146" s="65">
        <f>VLOOKUP(H146,Feuil5!$A$6:$AJ$214,Feuil3!G146,0)</f>
        <v>89.15307147</v>
      </c>
    </row>
    <row r="147" spans="1:12">
      <c r="A147">
        <f t="shared" si="8"/>
        <v>1150</v>
      </c>
      <c r="B147" t="str">
        <f t="shared" si="9"/>
        <v>1150</v>
      </c>
      <c r="C147" t="str">
        <f t="shared" si="10"/>
        <v>1150_4</v>
      </c>
      <c r="D147" t="str">
        <f t="shared" si="11"/>
        <v>T11 Grand Paris Sud Est Avenir_4</v>
      </c>
      <c r="E147">
        <v>4</v>
      </c>
      <c r="F147" t="s">
        <v>539</v>
      </c>
      <c r="G147" s="1">
        <v>17</v>
      </c>
      <c r="H147" s="57" t="str">
        <f>VLOOKUP(I147,Feuil8!$A:$B,2,0)</f>
        <v>S1Z20</v>
      </c>
      <c r="I147" s="64" t="s">
        <v>549</v>
      </c>
      <c r="J147" s="65">
        <v>405.32033437199999</v>
      </c>
      <c r="K147" s="65">
        <f>VLOOKUP(H147,Feuil4!$A$6:$AA$214,Feuil3!G147,0)</f>
        <v>126.64533283</v>
      </c>
      <c r="L147" s="65">
        <f>VLOOKUP(H147,Feuil5!$A$6:$AJ$214,Feuil3!G147,0)</f>
        <v>46.861458972999998</v>
      </c>
    </row>
    <row r="148" spans="1:12">
      <c r="A148">
        <f t="shared" si="8"/>
        <v>1150</v>
      </c>
      <c r="B148" t="str">
        <f t="shared" si="9"/>
        <v>1150</v>
      </c>
      <c r="C148" t="str">
        <f t="shared" si="10"/>
        <v>1150_5</v>
      </c>
      <c r="D148" t="str">
        <f t="shared" si="11"/>
        <v>T11 Grand Paris Sud Est Avenir_5</v>
      </c>
      <c r="E148">
        <v>5</v>
      </c>
      <c r="F148" t="s">
        <v>539</v>
      </c>
      <c r="G148" s="1">
        <v>17</v>
      </c>
      <c r="H148" s="57" t="str">
        <f>VLOOKUP(I148,Feuil8!$A:$B,2,0)</f>
        <v>T1Z60</v>
      </c>
      <c r="I148" s="64" t="s">
        <v>54</v>
      </c>
      <c r="J148" s="65">
        <v>328.34077363900002</v>
      </c>
      <c r="K148" s="65">
        <f>VLOOKUP(H148,Feuil4!$A$6:$AA$214,Feuil3!G148,0)</f>
        <v>194.495272465</v>
      </c>
      <c r="L148" s="65">
        <f>VLOOKUP(H148,Feuil5!$A$6:$AJ$214,Feuil3!G148,0)</f>
        <v>111.22220475899999</v>
      </c>
    </row>
    <row r="149" spans="1:12">
      <c r="A149">
        <f t="shared" si="8"/>
        <v>1150</v>
      </c>
      <c r="B149" t="str">
        <f t="shared" si="9"/>
        <v>1150</v>
      </c>
      <c r="C149" t="str">
        <f t="shared" si="10"/>
        <v>1150_6</v>
      </c>
      <c r="D149" t="str">
        <f t="shared" si="11"/>
        <v>T11 Grand Paris Sud Est Avenir_6</v>
      </c>
      <c r="E149">
        <v>6</v>
      </c>
      <c r="F149" t="s">
        <v>539</v>
      </c>
      <c r="G149" s="1">
        <v>17</v>
      </c>
      <c r="H149" s="57" t="str">
        <f>VLOOKUP(I149,Feuil8!$A:$B,2,0)</f>
        <v>V5Z81</v>
      </c>
      <c r="I149" s="64" t="s">
        <v>45</v>
      </c>
      <c r="J149" s="65">
        <v>270.30212170499999</v>
      </c>
      <c r="K149" s="65">
        <f>VLOOKUP(H149,Feuil4!$A$6:$AA$214,Feuil3!G149,0)</f>
        <v>192.75696837500001</v>
      </c>
      <c r="L149" s="65">
        <f>VLOOKUP(H149,Feuil5!$A$6:$AJ$214,Feuil3!G149,0)</f>
        <v>65.478154015000001</v>
      </c>
    </row>
    <row r="150" spans="1:12">
      <c r="A150">
        <f t="shared" si="8"/>
        <v>1150</v>
      </c>
      <c r="B150" t="str">
        <f t="shared" si="9"/>
        <v>1150</v>
      </c>
      <c r="C150" t="str">
        <f t="shared" si="10"/>
        <v>1150_7</v>
      </c>
      <c r="D150" t="str">
        <f t="shared" si="11"/>
        <v>T11 Grand Paris Sud Est Avenir_7</v>
      </c>
      <c r="E150">
        <v>7</v>
      </c>
      <c r="F150" t="s">
        <v>539</v>
      </c>
      <c r="G150" s="1">
        <v>17</v>
      </c>
      <c r="H150" s="57" t="str">
        <f>VLOOKUP(I150,Feuil8!$A:$B,2,0)</f>
        <v>J3Z42</v>
      </c>
      <c r="I150" s="64" t="s">
        <v>46</v>
      </c>
      <c r="J150" s="65">
        <v>251.10803957600001</v>
      </c>
      <c r="K150" s="65">
        <f>VLOOKUP(H150,Feuil4!$A$6:$AA$214,Feuil3!G150,0)</f>
        <v>45.600207513000001</v>
      </c>
      <c r="L150" s="65">
        <f>VLOOKUP(H150,Feuil5!$A$6:$AJ$214,Feuil3!G150,0)</f>
        <v>53.646639602999997</v>
      </c>
    </row>
    <row r="151" spans="1:12">
      <c r="A151">
        <f t="shared" si="8"/>
        <v>1150</v>
      </c>
      <c r="B151" t="str">
        <f t="shared" si="9"/>
        <v>1150</v>
      </c>
      <c r="C151" t="str">
        <f t="shared" si="10"/>
        <v>1150_8</v>
      </c>
      <c r="D151" t="str">
        <f t="shared" si="11"/>
        <v>T11 Grand Paris Sud Est Avenir_8</v>
      </c>
      <c r="E151">
        <v>8</v>
      </c>
      <c r="F151" t="s">
        <v>539</v>
      </c>
      <c r="G151" s="1">
        <v>17</v>
      </c>
      <c r="H151" s="57" t="str">
        <f>VLOOKUP(I151,Feuil8!$A:$B,2,0)</f>
        <v>J0Z20</v>
      </c>
      <c r="I151" s="64" t="s">
        <v>49</v>
      </c>
      <c r="J151" s="65">
        <v>249.05633323699999</v>
      </c>
      <c r="K151" s="65">
        <f>VLOOKUP(H151,Feuil4!$A$6:$AA$214,Feuil3!G151,0)</f>
        <v>106.676841345</v>
      </c>
      <c r="L151" s="65">
        <f>VLOOKUP(H151,Feuil5!$A$6:$AJ$214,Feuil3!G151,0)</f>
        <v>43.140495463999997</v>
      </c>
    </row>
    <row r="152" spans="1:12">
      <c r="A152">
        <f t="shared" si="8"/>
        <v>1150</v>
      </c>
      <c r="B152" t="str">
        <f t="shared" si="9"/>
        <v>1150</v>
      </c>
      <c r="C152" t="str">
        <f t="shared" si="10"/>
        <v>1150_9</v>
      </c>
      <c r="D152" t="str">
        <f t="shared" si="11"/>
        <v>T11 Grand Paris Sud Est Avenir_9</v>
      </c>
      <c r="E152">
        <v>9</v>
      </c>
      <c r="F152" t="s">
        <v>539</v>
      </c>
      <c r="G152" s="1">
        <v>17</v>
      </c>
      <c r="H152" s="57" t="str">
        <f>VLOOKUP(I152,Feuil8!$A:$B,2,0)</f>
        <v>L0Z60</v>
      </c>
      <c r="I152" s="64" t="s">
        <v>664</v>
      </c>
      <c r="J152" s="65">
        <v>234.87813253499999</v>
      </c>
      <c r="K152" s="65">
        <f>VLOOKUP(H152,Feuil4!$A$6:$AA$214,Feuil3!G152,0)</f>
        <v>44.249985383000002</v>
      </c>
      <c r="L152" s="65">
        <f>VLOOKUP(H152,Feuil5!$A$6:$AJ$214,Feuil3!G152,0)</f>
        <v>9.2367921210000006</v>
      </c>
    </row>
    <row r="153" spans="1:12">
      <c r="A153">
        <f t="shared" si="8"/>
        <v>1150</v>
      </c>
      <c r="B153" t="str">
        <f t="shared" si="9"/>
        <v>1150</v>
      </c>
      <c r="C153" t="str">
        <f t="shared" si="10"/>
        <v>1150_10</v>
      </c>
      <c r="D153" t="str">
        <f t="shared" si="11"/>
        <v>T11 Grand Paris Sud Est Avenir_10</v>
      </c>
      <c r="E153">
        <v>10</v>
      </c>
      <c r="F153" t="s">
        <v>539</v>
      </c>
      <c r="G153" s="1">
        <v>17</v>
      </c>
      <c r="H153" s="57" t="str">
        <f>VLOOKUP(I153,Feuil8!$A:$B,2,0)</f>
        <v>R1Z62</v>
      </c>
      <c r="I153" s="66" t="s">
        <v>50</v>
      </c>
      <c r="J153" s="67">
        <v>232.09227883299999</v>
      </c>
      <c r="K153" s="67" t="str">
        <f>VLOOKUP(H153,Feuil4!$A$6:$AA$214,Feuil3!G153,0)</f>
        <v/>
      </c>
      <c r="L153" s="67" t="str">
        <f>VLOOKUP(H153,Feuil5!$A$6:$AJ$214,Feuil3!G153,0)</f>
        <v/>
      </c>
    </row>
    <row r="154" spans="1:12">
      <c r="A154">
        <f t="shared" si="8"/>
        <v>1129</v>
      </c>
      <c r="B154" t="str">
        <f t="shared" si="9"/>
        <v>1129</v>
      </c>
      <c r="C154" t="str">
        <f t="shared" si="10"/>
        <v>1129_1</v>
      </c>
      <c r="D154" t="str">
        <f t="shared" si="11"/>
        <v>T12 Grand-Orly Seine Bièvre_1</v>
      </c>
      <c r="E154">
        <v>1</v>
      </c>
      <c r="F154" t="s">
        <v>540</v>
      </c>
      <c r="G154" s="1">
        <v>18</v>
      </c>
      <c r="H154" s="57" t="str">
        <f>VLOOKUP(I154,Feuil8!$A:$B,2,0)</f>
        <v>T4Z60</v>
      </c>
      <c r="I154" s="62" t="s">
        <v>43</v>
      </c>
      <c r="J154" s="63">
        <v>1146.7598793069999</v>
      </c>
      <c r="K154" s="63">
        <f>VLOOKUP(H154,Feuil4!$A$6:$AA$214,Feuil3!G154,0)</f>
        <v>215.99886217700001</v>
      </c>
      <c r="L154" s="63">
        <f>VLOOKUP(H154,Feuil5!$A$6:$AJ$214,Feuil3!G154,0)</f>
        <v>223.67712393299999</v>
      </c>
    </row>
    <row r="155" spans="1:12">
      <c r="A155">
        <f t="shared" si="8"/>
        <v>1129</v>
      </c>
      <c r="B155" t="str">
        <f t="shared" si="9"/>
        <v>1129</v>
      </c>
      <c r="C155" t="str">
        <f t="shared" si="10"/>
        <v>1129_2</v>
      </c>
      <c r="D155" t="str">
        <f t="shared" si="11"/>
        <v>T12 Grand-Orly Seine Bièvre_2</v>
      </c>
      <c r="E155">
        <v>2</v>
      </c>
      <c r="F155" t="s">
        <v>540</v>
      </c>
      <c r="G155" s="1">
        <v>18</v>
      </c>
      <c r="H155" s="57" t="str">
        <f>VLOOKUP(I155,Feuil8!$A:$B,2,0)</f>
        <v>V0Z60</v>
      </c>
      <c r="I155" s="64" t="s">
        <v>686</v>
      </c>
      <c r="J155" s="65">
        <v>1062.375445119</v>
      </c>
      <c r="K155" s="65">
        <f>VLOOKUP(H155,Feuil4!$A$6:$AA$214,Feuil3!G155,0)</f>
        <v>399.60335801899998</v>
      </c>
      <c r="L155" s="65">
        <f>VLOOKUP(H155,Feuil5!$A$6:$AJ$214,Feuil3!G155,0)</f>
        <v>83.908796409999994</v>
      </c>
    </row>
    <row r="156" spans="1:12">
      <c r="A156">
        <f t="shared" si="8"/>
        <v>1129</v>
      </c>
      <c r="B156" t="str">
        <f t="shared" si="9"/>
        <v>1129</v>
      </c>
      <c r="C156" t="str">
        <f t="shared" si="10"/>
        <v>1129_3</v>
      </c>
      <c r="D156" t="str">
        <f t="shared" si="11"/>
        <v>T12 Grand-Orly Seine Bièvre_3</v>
      </c>
      <c r="E156">
        <v>3</v>
      </c>
      <c r="F156" t="s">
        <v>540</v>
      </c>
      <c r="G156" s="1">
        <v>18</v>
      </c>
      <c r="H156" s="57" t="str">
        <f>VLOOKUP(I156,Feuil8!$A:$B,2,0)</f>
        <v>U1Z91</v>
      </c>
      <c r="I156" s="64" t="s">
        <v>635</v>
      </c>
      <c r="J156" s="65">
        <v>933.09274278700002</v>
      </c>
      <c r="K156" s="65" t="str">
        <f>VLOOKUP(H156,Feuil4!$A$6:$AA$214,Feuil3!G156,0)</f>
        <v/>
      </c>
      <c r="L156" s="65">
        <f>VLOOKUP(H156,Feuil5!$A$6:$AJ$214,Feuil3!G156,0)</f>
        <v>478.74916061300002</v>
      </c>
    </row>
    <row r="157" spans="1:12">
      <c r="A157">
        <f t="shared" si="8"/>
        <v>1129</v>
      </c>
      <c r="B157" t="str">
        <f t="shared" si="9"/>
        <v>1129</v>
      </c>
      <c r="C157" t="str">
        <f t="shared" si="10"/>
        <v>1129_4</v>
      </c>
      <c r="D157" t="str">
        <f t="shared" si="11"/>
        <v>T12 Grand-Orly Seine Bièvre_4</v>
      </c>
      <c r="E157">
        <v>4</v>
      </c>
      <c r="F157" t="s">
        <v>540</v>
      </c>
      <c r="G157" s="1">
        <v>18</v>
      </c>
      <c r="H157" s="57" t="str">
        <f>VLOOKUP(I157,Feuil8!$A:$B,2,0)</f>
        <v>S1Z20</v>
      </c>
      <c r="I157" s="64" t="s">
        <v>549</v>
      </c>
      <c r="J157" s="65">
        <v>856.17205106500001</v>
      </c>
      <c r="K157" s="65">
        <f>VLOOKUP(H157,Feuil4!$A$6:$AA$214,Feuil3!G157,0)</f>
        <v>83.849319412</v>
      </c>
      <c r="L157" s="65">
        <f>VLOOKUP(H157,Feuil5!$A$6:$AJ$214,Feuil3!G157,0)</f>
        <v>55.808362795999997</v>
      </c>
    </row>
    <row r="158" spans="1:12">
      <c r="A158">
        <f t="shared" si="8"/>
        <v>1129</v>
      </c>
      <c r="B158" t="str">
        <f t="shared" si="9"/>
        <v>1129</v>
      </c>
      <c r="C158" t="str">
        <f t="shared" si="10"/>
        <v>1129_5</v>
      </c>
      <c r="D158" t="str">
        <f t="shared" si="11"/>
        <v>T12 Grand-Orly Seine Bièvre_5</v>
      </c>
      <c r="E158">
        <v>5</v>
      </c>
      <c r="F158" t="s">
        <v>540</v>
      </c>
      <c r="G158" s="1">
        <v>18</v>
      </c>
      <c r="H158" s="57" t="str">
        <f>VLOOKUP(I158,Feuil8!$A:$B,2,0)</f>
        <v>T2A60</v>
      </c>
      <c r="I158" s="64" t="s">
        <v>550</v>
      </c>
      <c r="J158" s="65">
        <v>772.71425685099996</v>
      </c>
      <c r="K158" s="65">
        <f>VLOOKUP(H158,Feuil4!$A$6:$AA$214,Feuil3!G158,0)</f>
        <v>220.320502576</v>
      </c>
      <c r="L158" s="65">
        <f>VLOOKUP(H158,Feuil5!$A$6:$AJ$214,Feuil3!G158,0)</f>
        <v>20.047214623999999</v>
      </c>
    </row>
    <row r="159" spans="1:12">
      <c r="A159">
        <f t="shared" si="8"/>
        <v>1129</v>
      </c>
      <c r="B159" t="str">
        <f t="shared" si="9"/>
        <v>1129</v>
      </c>
      <c r="C159" t="str">
        <f t="shared" si="10"/>
        <v>1129_6</v>
      </c>
      <c r="D159" t="str">
        <f t="shared" si="11"/>
        <v>T12 Grand-Orly Seine Bièvre_6</v>
      </c>
      <c r="E159">
        <v>6</v>
      </c>
      <c r="F159" t="s">
        <v>540</v>
      </c>
      <c r="G159" s="1">
        <v>18</v>
      </c>
      <c r="H159" s="57" t="str">
        <f>VLOOKUP(I159,Feuil8!$A:$B,2,0)</f>
        <v>J0Z20</v>
      </c>
      <c r="I159" s="64" t="s">
        <v>49</v>
      </c>
      <c r="J159" s="65">
        <v>764.73779157700005</v>
      </c>
      <c r="K159" s="65">
        <f>VLOOKUP(H159,Feuil4!$A$6:$AA$214,Feuil3!G159,0)</f>
        <v>113.976204012</v>
      </c>
      <c r="L159" s="65">
        <f>VLOOKUP(H159,Feuil5!$A$6:$AJ$214,Feuil3!G159,0)</f>
        <v>118.619845453</v>
      </c>
    </row>
    <row r="160" spans="1:12">
      <c r="A160">
        <f t="shared" si="8"/>
        <v>1129</v>
      </c>
      <c r="B160" t="str">
        <f t="shared" si="9"/>
        <v>1129</v>
      </c>
      <c r="C160" t="str">
        <f t="shared" si="10"/>
        <v>1129_7</v>
      </c>
      <c r="D160" t="str">
        <f t="shared" si="11"/>
        <v>T12 Grand-Orly Seine Bièvre_7</v>
      </c>
      <c r="E160">
        <v>7</v>
      </c>
      <c r="F160" t="s">
        <v>540</v>
      </c>
      <c r="G160" s="1">
        <v>18</v>
      </c>
      <c r="H160" s="57" t="str">
        <f>VLOOKUP(I160,Feuil8!$A:$B,2,0)</f>
        <v>R2Z80</v>
      </c>
      <c r="I160" s="64" t="s">
        <v>692</v>
      </c>
      <c r="J160" s="65">
        <v>717.82047642299995</v>
      </c>
      <c r="K160" s="65">
        <f>VLOOKUP(H160,Feuil4!$A$6:$AA$214,Feuil3!G160,0)</f>
        <v>121.76332979999999</v>
      </c>
      <c r="L160" s="65">
        <f>VLOOKUP(H160,Feuil5!$A$6:$AJ$214,Feuil3!G160,0)</f>
        <v>6.8884688970000001</v>
      </c>
    </row>
    <row r="161" spans="1:12">
      <c r="A161">
        <f t="shared" si="8"/>
        <v>1129</v>
      </c>
      <c r="B161" t="str">
        <f t="shared" si="9"/>
        <v>1129</v>
      </c>
      <c r="C161" t="str">
        <f t="shared" si="10"/>
        <v>1129_8</v>
      </c>
      <c r="D161" t="str">
        <f t="shared" si="11"/>
        <v>T12 Grand-Orly Seine Bièvre_8</v>
      </c>
      <c r="E161">
        <v>8</v>
      </c>
      <c r="F161" t="s">
        <v>540</v>
      </c>
      <c r="G161" s="1">
        <v>18</v>
      </c>
      <c r="H161" s="57" t="str">
        <f>VLOOKUP(I161,Feuil8!$A:$B,2,0)</f>
        <v>M2Z90</v>
      </c>
      <c r="I161" s="64" t="s">
        <v>592</v>
      </c>
      <c r="J161" s="65">
        <v>652.584118332</v>
      </c>
      <c r="K161" s="65">
        <f>VLOOKUP(H161,Feuil4!$A$6:$AA$214,Feuil3!G161,0)</f>
        <v>443.07543448299998</v>
      </c>
      <c r="L161" s="65" t="str">
        <f>VLOOKUP(H161,Feuil5!$A$6:$AJ$214,Feuil3!G161,0)</f>
        <v/>
      </c>
    </row>
    <row r="162" spans="1:12">
      <c r="A162">
        <f t="shared" si="8"/>
        <v>1129</v>
      </c>
      <c r="B162" t="str">
        <f t="shared" si="9"/>
        <v>1129</v>
      </c>
      <c r="C162" t="str">
        <f t="shared" si="10"/>
        <v>1129_9</v>
      </c>
      <c r="D162" t="str">
        <f t="shared" si="11"/>
        <v>T12 Grand-Orly Seine Bièvre_9</v>
      </c>
      <c r="E162">
        <v>9</v>
      </c>
      <c r="F162" t="s">
        <v>540</v>
      </c>
      <c r="G162" s="1">
        <v>18</v>
      </c>
      <c r="H162" s="57" t="str">
        <f>VLOOKUP(I162,Feuil8!$A:$B,2,0)</f>
        <v>R0Z60</v>
      </c>
      <c r="I162" s="64" t="s">
        <v>55</v>
      </c>
      <c r="J162" s="65">
        <v>591.58601184700001</v>
      </c>
      <c r="K162" s="65">
        <f>VLOOKUP(H162,Feuil4!$A$6:$AA$214,Feuil3!G162,0)</f>
        <v>30.310613769</v>
      </c>
      <c r="L162" s="65">
        <f>VLOOKUP(H162,Feuil5!$A$6:$AJ$214,Feuil3!G162,0)</f>
        <v>25.745273732000001</v>
      </c>
    </row>
    <row r="163" spans="1:12">
      <c r="A163">
        <f t="shared" si="8"/>
        <v>1129</v>
      </c>
      <c r="B163" t="str">
        <f t="shared" si="9"/>
        <v>1129</v>
      </c>
      <c r="C163" t="str">
        <f t="shared" si="10"/>
        <v>1129_10</v>
      </c>
      <c r="D163" t="str">
        <f t="shared" si="11"/>
        <v>T12 Grand-Orly Seine Bièvre_10</v>
      </c>
      <c r="E163">
        <v>10</v>
      </c>
      <c r="F163" t="s">
        <v>540</v>
      </c>
      <c r="G163" s="1">
        <v>18</v>
      </c>
      <c r="H163" s="57" t="str">
        <f>VLOOKUP(I163,Feuil8!$A:$B,2,0)</f>
        <v>J3Z40</v>
      </c>
      <c r="I163" s="66" t="s">
        <v>868</v>
      </c>
      <c r="J163" s="67">
        <v>506.02429205800001</v>
      </c>
      <c r="K163" s="67">
        <f>VLOOKUP(H163,Feuil4!$A$6:$AA$214,Feuil3!G163,0)</f>
        <v>271.378001681</v>
      </c>
      <c r="L163" s="67">
        <f>VLOOKUP(H163,Feuil5!$A$6:$AJ$214,Feuil3!G163,0)</f>
        <v>18.944606078</v>
      </c>
    </row>
    <row r="164" spans="1:12">
      <c r="A164">
        <f t="shared" si="8"/>
        <v>1137</v>
      </c>
      <c r="B164" t="str">
        <f t="shared" si="9"/>
        <v>1137</v>
      </c>
      <c r="C164" t="str">
        <f t="shared" si="10"/>
        <v>1137_1</v>
      </c>
      <c r="D164" t="str">
        <f t="shared" si="11"/>
        <v>T2 Vallée Sud Grand Paris_1</v>
      </c>
      <c r="E164">
        <v>1</v>
      </c>
      <c r="F164" t="s">
        <v>541</v>
      </c>
      <c r="G164" s="1">
        <v>19</v>
      </c>
      <c r="H164" s="57" t="str">
        <f>VLOOKUP(I164,Feuil8!$A:$B,2,0)</f>
        <v>T4Z60</v>
      </c>
      <c r="I164" s="62" t="s">
        <v>43</v>
      </c>
      <c r="J164" s="63">
        <v>860.469441889</v>
      </c>
      <c r="K164" s="63">
        <f>VLOOKUP(H164,Feuil4!$A$6:$AA$214,Feuil3!G164,0)</f>
        <v>9.3473870750000003</v>
      </c>
      <c r="L164" s="63">
        <f>VLOOKUP(H164,Feuil5!$A$6:$AJ$214,Feuil3!G164,0)</f>
        <v>3.1157956919999998</v>
      </c>
    </row>
    <row r="165" spans="1:12">
      <c r="A165">
        <f t="shared" si="8"/>
        <v>1137</v>
      </c>
      <c r="B165" t="str">
        <f t="shared" si="9"/>
        <v>1137</v>
      </c>
      <c r="C165" t="str">
        <f t="shared" si="10"/>
        <v>1137_2</v>
      </c>
      <c r="D165" t="str">
        <f t="shared" si="11"/>
        <v>T2 Vallée Sud Grand Paris_2</v>
      </c>
      <c r="E165">
        <v>2</v>
      </c>
      <c r="F165" t="s">
        <v>541</v>
      </c>
      <c r="G165" s="1">
        <v>19</v>
      </c>
      <c r="H165" s="57" t="str">
        <f>VLOOKUP(I165,Feuil8!$A:$B,2,0)</f>
        <v>U1Z91</v>
      </c>
      <c r="I165" s="64" t="s">
        <v>635</v>
      </c>
      <c r="J165" s="65">
        <v>562.08332595000002</v>
      </c>
      <c r="K165" s="65" t="str">
        <f>VLOOKUP(H165,Feuil4!$A$6:$AA$214,Feuil3!G165,0)</f>
        <v/>
      </c>
      <c r="L165" s="65" t="str">
        <f>VLOOKUP(H165,Feuil5!$A$6:$AJ$214,Feuil3!G165,0)</f>
        <v/>
      </c>
    </row>
    <row r="166" spans="1:12">
      <c r="A166">
        <f t="shared" si="8"/>
        <v>1137</v>
      </c>
      <c r="B166" t="str">
        <f t="shared" si="9"/>
        <v>1137</v>
      </c>
      <c r="C166" t="str">
        <f t="shared" si="10"/>
        <v>1137_3</v>
      </c>
      <c r="D166" t="str">
        <f t="shared" si="11"/>
        <v>T2 Vallée Sud Grand Paris_3</v>
      </c>
      <c r="E166">
        <v>3</v>
      </c>
      <c r="F166" t="s">
        <v>541</v>
      </c>
      <c r="G166" s="1">
        <v>19</v>
      </c>
      <c r="H166" s="57" t="str">
        <f>VLOOKUP(I166,Feuil8!$A:$B,2,0)</f>
        <v>T2A60</v>
      </c>
      <c r="I166" s="64" t="s">
        <v>550</v>
      </c>
      <c r="J166" s="65">
        <v>481.720997469</v>
      </c>
      <c r="K166" s="65">
        <f>VLOOKUP(H166,Feuil4!$A$6:$AA$214,Feuil3!G166,0)</f>
        <v>42.643370980999997</v>
      </c>
      <c r="L166" s="65">
        <f>VLOOKUP(H166,Feuil5!$A$6:$AJ$214,Feuil3!G166,0)</f>
        <v>11.887577381</v>
      </c>
    </row>
    <row r="167" spans="1:12">
      <c r="A167">
        <f t="shared" si="8"/>
        <v>1137</v>
      </c>
      <c r="B167" t="str">
        <f t="shared" si="9"/>
        <v>1137</v>
      </c>
      <c r="C167" t="str">
        <f t="shared" si="10"/>
        <v>1137_4</v>
      </c>
      <c r="D167" t="str">
        <f t="shared" si="11"/>
        <v>T2 Vallée Sud Grand Paris_4</v>
      </c>
      <c r="E167">
        <v>4</v>
      </c>
      <c r="F167" t="s">
        <v>541</v>
      </c>
      <c r="G167" s="1">
        <v>19</v>
      </c>
      <c r="H167" s="57" t="str">
        <f>VLOOKUP(I167,Feuil8!$A:$B,2,0)</f>
        <v>M2Z90</v>
      </c>
      <c r="I167" s="64" t="s">
        <v>592</v>
      </c>
      <c r="J167" s="65">
        <v>467.97834993599997</v>
      </c>
      <c r="K167" s="65" t="str">
        <f>VLOOKUP(H167,Feuil4!$A$6:$AA$214,Feuil3!G167,0)</f>
        <v/>
      </c>
      <c r="L167" s="65" t="str">
        <f>VLOOKUP(H167,Feuil5!$A$6:$AJ$214,Feuil3!G167,0)</f>
        <v/>
      </c>
    </row>
    <row r="168" spans="1:12">
      <c r="A168">
        <f t="shared" si="8"/>
        <v>1137</v>
      </c>
      <c r="B168" t="str">
        <f t="shared" si="9"/>
        <v>1137</v>
      </c>
      <c r="C168" t="str">
        <f t="shared" si="10"/>
        <v>1137_5</v>
      </c>
      <c r="D168" t="str">
        <f t="shared" si="11"/>
        <v>T2 Vallée Sud Grand Paris_5</v>
      </c>
      <c r="E168">
        <v>5</v>
      </c>
      <c r="F168" t="s">
        <v>541</v>
      </c>
      <c r="G168" s="1">
        <v>19</v>
      </c>
      <c r="H168" s="57" t="str">
        <f>VLOOKUP(I168,Feuil8!$A:$B,2,0)</f>
        <v>S1Z40</v>
      </c>
      <c r="I168" s="64" t="s">
        <v>181</v>
      </c>
      <c r="J168" s="65">
        <v>305.73417959400001</v>
      </c>
      <c r="K168" s="65">
        <f>VLOOKUP(H168,Feuil4!$A$6:$AA$214,Feuil3!G168,0)</f>
        <v>6.1481886489999997</v>
      </c>
      <c r="L168" s="65" t="str">
        <f>VLOOKUP(H168,Feuil5!$A$6:$AJ$214,Feuil3!G168,0)</f>
        <v/>
      </c>
    </row>
    <row r="169" spans="1:12">
      <c r="A169">
        <f t="shared" si="8"/>
        <v>1137</v>
      </c>
      <c r="B169" t="str">
        <f t="shared" si="9"/>
        <v>1137</v>
      </c>
      <c r="C169" t="str">
        <f t="shared" si="10"/>
        <v>1137_6</v>
      </c>
      <c r="D169" t="str">
        <f t="shared" si="11"/>
        <v>T2 Vallée Sud Grand Paris_6</v>
      </c>
      <c r="E169">
        <v>6</v>
      </c>
      <c r="F169" t="s">
        <v>541</v>
      </c>
      <c r="G169" s="1">
        <v>19</v>
      </c>
      <c r="H169" s="57" t="str">
        <f>VLOOKUP(I169,Feuil8!$A:$B,2,0)</f>
        <v>V5Z81</v>
      </c>
      <c r="I169" s="64" t="s">
        <v>45</v>
      </c>
      <c r="J169" s="65">
        <v>248.30886548500001</v>
      </c>
      <c r="K169" s="65" t="str">
        <f>VLOOKUP(H169,Feuil4!$A$6:$AA$214,Feuil3!G169,0)</f>
        <v/>
      </c>
      <c r="L169" s="65" t="str">
        <f>VLOOKUP(H169,Feuil5!$A$6:$AJ$214,Feuil3!G169,0)</f>
        <v/>
      </c>
    </row>
    <row r="170" spans="1:12">
      <c r="A170">
        <f t="shared" si="8"/>
        <v>1137</v>
      </c>
      <c r="B170" t="str">
        <f t="shared" si="9"/>
        <v>1137</v>
      </c>
      <c r="C170" t="str">
        <f t="shared" si="10"/>
        <v>1137_7</v>
      </c>
      <c r="D170" t="str">
        <f t="shared" si="11"/>
        <v>T2 Vallée Sud Grand Paris_7</v>
      </c>
      <c r="E170">
        <v>7</v>
      </c>
      <c r="F170" t="s">
        <v>541</v>
      </c>
      <c r="G170" s="1">
        <v>19</v>
      </c>
      <c r="H170" s="57" t="str">
        <f>VLOOKUP(I170,Feuil8!$A:$B,2,0)</f>
        <v>N0Z90</v>
      </c>
      <c r="I170" s="64" t="s">
        <v>565</v>
      </c>
      <c r="J170" s="65">
        <v>247.76479253599999</v>
      </c>
      <c r="K170" s="65" t="str">
        <f>VLOOKUP(H170,Feuil4!$A$6:$AA$214,Feuil3!G170,0)</f>
        <v/>
      </c>
      <c r="L170" s="65" t="str">
        <f>VLOOKUP(H170,Feuil5!$A$6:$AJ$214,Feuil3!G170,0)</f>
        <v/>
      </c>
    </row>
    <row r="171" spans="1:12">
      <c r="A171">
        <f t="shared" si="8"/>
        <v>1137</v>
      </c>
      <c r="B171" t="str">
        <f t="shared" si="9"/>
        <v>1137</v>
      </c>
      <c r="C171" t="str">
        <f t="shared" si="10"/>
        <v>1137_8</v>
      </c>
      <c r="D171" t="str">
        <f t="shared" si="11"/>
        <v>T2 Vallée Sud Grand Paris_8</v>
      </c>
      <c r="E171">
        <v>8</v>
      </c>
      <c r="F171" t="s">
        <v>541</v>
      </c>
      <c r="G171" s="1">
        <v>19</v>
      </c>
      <c r="H171" s="57" t="str">
        <f>VLOOKUP(I171,Feuil8!$A:$B,2,0)</f>
        <v>V0Z60</v>
      </c>
      <c r="I171" s="64" t="s">
        <v>686</v>
      </c>
      <c r="J171" s="65">
        <v>241.848043343</v>
      </c>
      <c r="K171" s="65">
        <f>VLOOKUP(H171,Feuil4!$A$6:$AA$214,Feuil3!G171,0)</f>
        <v>15.164447202</v>
      </c>
      <c r="L171" s="65">
        <f>VLOOKUP(H171,Feuil5!$A$6:$AJ$214,Feuil3!G171,0)</f>
        <v>4.7423155259999996</v>
      </c>
    </row>
    <row r="172" spans="1:12">
      <c r="A172">
        <f t="shared" si="8"/>
        <v>1137</v>
      </c>
      <c r="B172" t="str">
        <f t="shared" si="9"/>
        <v>1137</v>
      </c>
      <c r="C172" t="str">
        <f t="shared" si="10"/>
        <v>1137_9</v>
      </c>
      <c r="D172" t="str">
        <f t="shared" si="11"/>
        <v>T2 Vallée Sud Grand Paris_9</v>
      </c>
      <c r="E172">
        <v>9</v>
      </c>
      <c r="F172" t="s">
        <v>541</v>
      </c>
      <c r="G172" s="1">
        <v>19</v>
      </c>
      <c r="H172" s="57" t="str">
        <f>VLOOKUP(I172,Feuil8!$A:$B,2,0)</f>
        <v>J0Z20</v>
      </c>
      <c r="I172" s="64" t="s">
        <v>49</v>
      </c>
      <c r="J172" s="65">
        <v>239.13044259899999</v>
      </c>
      <c r="K172" s="65" t="str">
        <f>VLOOKUP(H172,Feuil4!$A$6:$AA$214,Feuil3!G172,0)</f>
        <v/>
      </c>
      <c r="L172" s="65">
        <f>VLOOKUP(H172,Feuil5!$A$6:$AJ$214,Feuil3!G172,0)</f>
        <v>160</v>
      </c>
    </row>
    <row r="173" spans="1:12">
      <c r="A173">
        <f t="shared" si="8"/>
        <v>1137</v>
      </c>
      <c r="B173" t="str">
        <f t="shared" si="9"/>
        <v>1137</v>
      </c>
      <c r="C173" t="str">
        <f t="shared" si="10"/>
        <v>1137_10</v>
      </c>
      <c r="D173" t="str">
        <f t="shared" si="11"/>
        <v>T2 Vallée Sud Grand Paris_10</v>
      </c>
      <c r="E173">
        <v>10</v>
      </c>
      <c r="F173" t="s">
        <v>541</v>
      </c>
      <c r="G173" s="1">
        <v>19</v>
      </c>
      <c r="H173" s="57" t="str">
        <f>VLOOKUP(I173,Feuil8!$A:$B,2,0)</f>
        <v>S1Z20</v>
      </c>
      <c r="I173" s="66" t="s">
        <v>549</v>
      </c>
      <c r="J173" s="67">
        <v>236.37499753200001</v>
      </c>
      <c r="K173" s="67" t="str">
        <f>VLOOKUP(H173,Feuil4!$A$6:$AA$214,Feuil3!G173,0)</f>
        <v/>
      </c>
      <c r="L173" s="67" t="str">
        <f>VLOOKUP(H173,Feuil5!$A$6:$AJ$214,Feuil3!G173,0)</f>
        <v/>
      </c>
    </row>
    <row r="174" spans="1:12">
      <c r="A174">
        <f t="shared" si="8"/>
        <v>1153</v>
      </c>
      <c r="B174" t="str">
        <f t="shared" si="9"/>
        <v>1153</v>
      </c>
      <c r="C174" t="str">
        <f t="shared" si="10"/>
        <v>1153_1</v>
      </c>
      <c r="D174" t="str">
        <f t="shared" si="11"/>
        <v>Brie-Créçois_1</v>
      </c>
      <c r="E174">
        <v>1</v>
      </c>
      <c r="F174" t="s">
        <v>536</v>
      </c>
      <c r="G174" s="1">
        <v>20</v>
      </c>
      <c r="H174" s="57" t="str">
        <f>VLOOKUP(I174,Feuil8!$A:$B,2,0)</f>
        <v>J0Z20</v>
      </c>
      <c r="I174" s="62" t="s">
        <v>49</v>
      </c>
      <c r="J174" s="63">
        <v>202.58357605</v>
      </c>
      <c r="K174" s="63">
        <f>VLOOKUP(H174,Feuil4!$A$6:$AA$214,Feuil3!G174,0)</f>
        <v>115.523229038</v>
      </c>
      <c r="L174" s="63">
        <f>VLOOKUP(H174,Feuil5!$A$6:$AJ$214,Feuil3!G174,0)</f>
        <v>112.461151886</v>
      </c>
    </row>
    <row r="175" spans="1:12">
      <c r="A175">
        <f t="shared" si="8"/>
        <v>1153</v>
      </c>
      <c r="B175" t="str">
        <f t="shared" si="9"/>
        <v>1153</v>
      </c>
      <c r="C175" t="str">
        <f t="shared" si="10"/>
        <v>1153_2</v>
      </c>
      <c r="D175" t="str">
        <f t="shared" si="11"/>
        <v>Brie-Créçois_2</v>
      </c>
      <c r="E175">
        <v>2</v>
      </c>
      <c r="F175" t="s">
        <v>536</v>
      </c>
      <c r="G175" s="1">
        <v>20</v>
      </c>
      <c r="H175" s="57" t="str">
        <f>VLOOKUP(I175,Feuil8!$A:$B,2,0)</f>
        <v>R0Z60</v>
      </c>
      <c r="I175" s="64" t="s">
        <v>55</v>
      </c>
      <c r="J175" s="65">
        <v>171.30175282499999</v>
      </c>
      <c r="K175" s="65" t="str">
        <f>VLOOKUP(H175,Feuil4!$A$6:$AA$214,Feuil3!G175,0)</f>
        <v/>
      </c>
      <c r="L175" s="65" t="str">
        <f>VLOOKUP(H175,Feuil5!$A$6:$AJ$214,Feuil3!G175,0)</f>
        <v/>
      </c>
    </row>
    <row r="176" spans="1:12">
      <c r="A176">
        <f t="shared" si="8"/>
        <v>1153</v>
      </c>
      <c r="B176" t="str">
        <f t="shared" si="9"/>
        <v>1153</v>
      </c>
      <c r="C176" t="str">
        <f t="shared" si="10"/>
        <v>1153_3</v>
      </c>
      <c r="D176" t="str">
        <f t="shared" si="11"/>
        <v>Brie-Créçois_3</v>
      </c>
      <c r="E176">
        <v>3</v>
      </c>
      <c r="F176" t="s">
        <v>536</v>
      </c>
      <c r="G176" s="1">
        <v>20</v>
      </c>
      <c r="H176" s="57" t="str">
        <f>VLOOKUP(I176,Feuil8!$A:$B,2,0)</f>
        <v>T4Z60</v>
      </c>
      <c r="I176" s="64" t="s">
        <v>43</v>
      </c>
      <c r="J176" s="65">
        <v>71.856406078000006</v>
      </c>
      <c r="K176" s="65">
        <f>VLOOKUP(H176,Feuil4!$A$6:$AA$214,Feuil3!G176,0)</f>
        <v>171.83077995100001</v>
      </c>
      <c r="L176" s="65">
        <f>VLOOKUP(H176,Feuil5!$A$6:$AJ$214,Feuil3!G176,0)</f>
        <v>77.070915573999997</v>
      </c>
    </row>
    <row r="177" spans="1:12">
      <c r="A177">
        <f t="shared" si="8"/>
        <v>1153</v>
      </c>
      <c r="B177" t="str">
        <f t="shared" si="9"/>
        <v>1153</v>
      </c>
      <c r="C177" t="str">
        <f t="shared" si="10"/>
        <v>1153_4</v>
      </c>
      <c r="D177" t="str">
        <f t="shared" si="11"/>
        <v>Brie-Créçois_4</v>
      </c>
      <c r="E177">
        <v>4</v>
      </c>
      <c r="F177" t="s">
        <v>536</v>
      </c>
      <c r="G177" s="1">
        <v>20</v>
      </c>
      <c r="H177" s="57" t="str">
        <f>VLOOKUP(I177,Feuil8!$A:$B,2,0)</f>
        <v>V0Z60</v>
      </c>
      <c r="I177" s="64" t="s">
        <v>686</v>
      </c>
      <c r="J177" s="65">
        <v>67.484686611000001</v>
      </c>
      <c r="K177" s="65">
        <f>VLOOKUP(H177,Feuil4!$A$6:$AA$214,Feuil3!G177,0)</f>
        <v>173.78802585400001</v>
      </c>
      <c r="L177" s="65">
        <f>VLOOKUP(H177,Feuil5!$A$6:$AJ$214,Feuil3!G177,0)</f>
        <v>24.494810904000001</v>
      </c>
    </row>
    <row r="178" spans="1:12">
      <c r="A178">
        <f t="shared" si="8"/>
        <v>1153</v>
      </c>
      <c r="B178" t="str">
        <f t="shared" si="9"/>
        <v>1153</v>
      </c>
      <c r="C178" t="str">
        <f t="shared" si="10"/>
        <v>1153_5</v>
      </c>
      <c r="D178" t="str">
        <f t="shared" si="11"/>
        <v>Brie-Créçois_5</v>
      </c>
      <c r="E178">
        <v>5</v>
      </c>
      <c r="F178" t="s">
        <v>536</v>
      </c>
      <c r="G178" s="1">
        <v>20</v>
      </c>
      <c r="H178" s="57" t="str">
        <f>VLOOKUP(I178,Feuil8!$A:$B,2,0)</f>
        <v>S1Z20</v>
      </c>
      <c r="I178" s="64" t="s">
        <v>549</v>
      </c>
      <c r="J178" s="65">
        <v>57.124715061000003</v>
      </c>
      <c r="K178" s="65" t="str">
        <f>VLOOKUP(H178,Feuil4!$A$6:$AA$214,Feuil3!G178,0)</f>
        <v/>
      </c>
      <c r="L178" s="65">
        <f>VLOOKUP(H178,Feuil5!$A$6:$AJ$214,Feuil3!G178,0)</f>
        <v>7.1865658080000001</v>
      </c>
    </row>
    <row r="179" spans="1:12">
      <c r="A179">
        <f t="shared" si="8"/>
        <v>1153</v>
      </c>
      <c r="B179" t="str">
        <f t="shared" si="9"/>
        <v>1153</v>
      </c>
      <c r="C179" t="str">
        <f t="shared" si="10"/>
        <v>1153_6</v>
      </c>
      <c r="D179" t="str">
        <f t="shared" si="11"/>
        <v>Brie-Créçois_6</v>
      </c>
      <c r="E179">
        <v>6</v>
      </c>
      <c r="F179" t="s">
        <v>536</v>
      </c>
      <c r="G179" s="1">
        <v>20</v>
      </c>
      <c r="H179" s="57" t="str">
        <f>VLOOKUP(I179,Feuil8!$A:$B,2,0)</f>
        <v>A1Z41</v>
      </c>
      <c r="I179" s="64" t="s">
        <v>880</v>
      </c>
      <c r="J179" s="65">
        <v>47.990105688</v>
      </c>
      <c r="K179" s="65">
        <f>VLOOKUP(H179,Feuil4!$A$6:$AA$214,Feuil3!G179,0)</f>
        <v>57.841174185</v>
      </c>
      <c r="L179" s="65">
        <f>VLOOKUP(H179,Feuil5!$A$6:$AJ$214,Feuil3!G179,0)</f>
        <v>9.1242816560000009</v>
      </c>
    </row>
    <row r="180" spans="1:12">
      <c r="A180">
        <f t="shared" si="8"/>
        <v>1153</v>
      </c>
      <c r="B180" t="str">
        <f t="shared" si="9"/>
        <v>1153</v>
      </c>
      <c r="C180" t="str">
        <f t="shared" si="10"/>
        <v>1153_7</v>
      </c>
      <c r="D180" t="str">
        <f t="shared" si="11"/>
        <v>Brie-Créçois_7</v>
      </c>
      <c r="E180">
        <v>7</v>
      </c>
      <c r="F180" t="s">
        <v>536</v>
      </c>
      <c r="G180" s="1">
        <v>20</v>
      </c>
      <c r="H180" s="57" t="str">
        <f>VLOOKUP(I180,Feuil8!$A:$B,2,0)</f>
        <v>B2Z40</v>
      </c>
      <c r="I180" s="64" t="s">
        <v>771</v>
      </c>
      <c r="J180" s="65">
        <v>46.114659420000002</v>
      </c>
      <c r="K180" s="65">
        <f>VLOOKUP(H180,Feuil4!$A$6:$AA$214,Feuil3!G180,0)</f>
        <v>27.263921635999999</v>
      </c>
      <c r="L180" s="65">
        <f>VLOOKUP(H180,Feuil5!$A$6:$AJ$214,Feuil3!G180,0)</f>
        <v>16.512652056</v>
      </c>
    </row>
    <row r="181" spans="1:12">
      <c r="A181">
        <f t="shared" si="8"/>
        <v>1153</v>
      </c>
      <c r="B181" t="str">
        <f t="shared" si="9"/>
        <v>1153</v>
      </c>
      <c r="C181" t="str">
        <f t="shared" si="10"/>
        <v>1153_8</v>
      </c>
      <c r="D181" t="str">
        <f t="shared" si="11"/>
        <v>Brie-Créçois_8</v>
      </c>
      <c r="E181">
        <v>8</v>
      </c>
      <c r="F181" t="s">
        <v>536</v>
      </c>
      <c r="G181" s="1">
        <v>20</v>
      </c>
      <c r="H181" s="57" t="str">
        <f>VLOOKUP(I181,Feuil8!$A:$B,2,0)</f>
        <v>S0Z20</v>
      </c>
      <c r="I181" s="64" t="s">
        <v>710</v>
      </c>
      <c r="J181" s="65">
        <v>43.203666468999998</v>
      </c>
      <c r="K181" s="65" t="str">
        <f>VLOOKUP(H181,Feuil4!$A$6:$AA$214,Feuil3!G181,0)</f>
        <v/>
      </c>
      <c r="L181" s="65" t="str">
        <f>VLOOKUP(H181,Feuil5!$A$6:$AJ$214,Feuil3!G181,0)</f>
        <v/>
      </c>
    </row>
    <row r="182" spans="1:12">
      <c r="A182">
        <f t="shared" si="8"/>
        <v>1153</v>
      </c>
      <c r="B182" t="str">
        <f t="shared" si="9"/>
        <v>1153</v>
      </c>
      <c r="C182" t="str">
        <f t="shared" si="10"/>
        <v>1153_9</v>
      </c>
      <c r="D182" t="str">
        <f t="shared" si="11"/>
        <v>Brie-Créçois_9</v>
      </c>
      <c r="E182">
        <v>9</v>
      </c>
      <c r="F182" t="s">
        <v>536</v>
      </c>
      <c r="G182" s="1">
        <v>20</v>
      </c>
      <c r="H182" s="57" t="str">
        <f>VLOOKUP(I182,Feuil8!$A:$B,2,0)</f>
        <v>T2A60</v>
      </c>
      <c r="I182" s="64" t="s">
        <v>550</v>
      </c>
      <c r="J182" s="65">
        <v>42.643370980999997</v>
      </c>
      <c r="K182" s="65">
        <f>VLOOKUP(H182,Feuil4!$A$6:$AA$214,Feuil3!G182,0)</f>
        <v>364.43640479300001</v>
      </c>
      <c r="L182" s="65">
        <f>VLOOKUP(H182,Feuil5!$A$6:$AJ$214,Feuil3!G182,0)</f>
        <v>11.124281656000001</v>
      </c>
    </row>
    <row r="183" spans="1:12">
      <c r="A183">
        <f t="shared" si="8"/>
        <v>1153</v>
      </c>
      <c r="B183" t="str">
        <f t="shared" si="9"/>
        <v>1153</v>
      </c>
      <c r="C183" t="str">
        <f t="shared" si="10"/>
        <v>1153_10</v>
      </c>
      <c r="D183" t="str">
        <f t="shared" si="11"/>
        <v>Brie-Créçois_10</v>
      </c>
      <c r="E183">
        <v>10</v>
      </c>
      <c r="F183" t="s">
        <v>536</v>
      </c>
      <c r="G183" s="1">
        <v>20</v>
      </c>
      <c r="H183" s="57" t="str">
        <f>VLOOKUP(I183,Feuil8!$A:$B,2,0)</f>
        <v>D3Z20</v>
      </c>
      <c r="I183" s="66" t="s">
        <v>811</v>
      </c>
      <c r="J183" s="67">
        <v>37.997518710999998</v>
      </c>
      <c r="K183" s="67">
        <f>VLOOKUP(H183,Feuil4!$A$6:$AA$214,Feuil3!G183,0)</f>
        <v>20.175838503000001</v>
      </c>
      <c r="L183" s="67" t="str">
        <f>VLOOKUP(H183,Feuil5!$A$6:$AJ$214,Feuil3!G183,0)</f>
        <v/>
      </c>
    </row>
    <row r="184" spans="1:12">
      <c r="A184">
        <f t="shared" si="8"/>
        <v>1139</v>
      </c>
      <c r="B184" t="str">
        <f t="shared" si="9"/>
        <v>1139</v>
      </c>
      <c r="C184" t="str">
        <f t="shared" si="10"/>
        <v>1139_1</v>
      </c>
      <c r="D184" t="str">
        <f t="shared" si="11"/>
        <v>T3 Grand Paris Seine Ouest_1</v>
      </c>
      <c r="E184">
        <v>1</v>
      </c>
      <c r="F184" t="s">
        <v>542</v>
      </c>
      <c r="G184" s="1">
        <v>21</v>
      </c>
      <c r="H184" s="57" t="str">
        <f>VLOOKUP(I184,Feuil8!$A:$B,2,0)</f>
        <v>M2Z90</v>
      </c>
      <c r="I184" s="62" t="s">
        <v>592</v>
      </c>
      <c r="J184" s="63">
        <v>3364.6416026430002</v>
      </c>
      <c r="K184" s="63">
        <f>VLOOKUP(H184,Feuil4!$A$6:$AA$214,Feuil3!G184,0)</f>
        <v>1904.0024899120001</v>
      </c>
      <c r="L184" s="63">
        <f>VLOOKUP(H184,Feuil5!$A$6:$AJ$214,Feuil3!G184,0)</f>
        <v>11.066182814999999</v>
      </c>
    </row>
    <row r="185" spans="1:12">
      <c r="A185">
        <f t="shared" si="8"/>
        <v>1139</v>
      </c>
      <c r="B185" t="str">
        <f t="shared" si="9"/>
        <v>1139</v>
      </c>
      <c r="C185" t="str">
        <f t="shared" si="10"/>
        <v>1139_2</v>
      </c>
      <c r="D185" t="str">
        <f t="shared" si="11"/>
        <v>T3 Grand Paris Seine Ouest_2</v>
      </c>
      <c r="E185">
        <v>2</v>
      </c>
      <c r="F185" t="s">
        <v>542</v>
      </c>
      <c r="G185" s="1">
        <v>21</v>
      </c>
      <c r="H185" s="57" t="str">
        <f>VLOOKUP(I185,Feuil8!$A:$B,2,0)</f>
        <v>T2B60</v>
      </c>
      <c r="I185" s="64" t="s">
        <v>53</v>
      </c>
      <c r="J185" s="65">
        <v>1492.6346206830001</v>
      </c>
      <c r="K185" s="65">
        <f>VLOOKUP(H185,Feuil4!$A$6:$AA$214,Feuil3!G185,0)</f>
        <v>40</v>
      </c>
      <c r="L185" s="65">
        <f>VLOOKUP(H185,Feuil5!$A$6:$AJ$214,Feuil3!G185,0)</f>
        <v>19.005163001</v>
      </c>
    </row>
    <row r="186" spans="1:12">
      <c r="A186">
        <f t="shared" si="8"/>
        <v>1139</v>
      </c>
      <c r="B186" t="str">
        <f t="shared" si="9"/>
        <v>1139</v>
      </c>
      <c r="C186" t="str">
        <f t="shared" si="10"/>
        <v>1139_3</v>
      </c>
      <c r="D186" t="str">
        <f t="shared" si="11"/>
        <v>T3 Grand Paris Seine Ouest_3</v>
      </c>
      <c r="E186">
        <v>3</v>
      </c>
      <c r="F186" t="s">
        <v>542</v>
      </c>
      <c r="G186" s="1">
        <v>21</v>
      </c>
      <c r="H186" s="57" t="str">
        <f>VLOOKUP(I186,Feuil8!$A:$B,2,0)</f>
        <v>U1Z91</v>
      </c>
      <c r="I186" s="64" t="s">
        <v>635</v>
      </c>
      <c r="J186" s="65">
        <v>1155.380781032</v>
      </c>
      <c r="K186" s="65">
        <f>VLOOKUP(H186,Feuil4!$A$6:$AA$214,Feuil3!G186,0)</f>
        <v>25.052088977</v>
      </c>
      <c r="L186" s="65">
        <f>VLOOKUP(H186,Feuil5!$A$6:$AJ$214,Feuil3!G186,0)</f>
        <v>343.83594470700001</v>
      </c>
    </row>
    <row r="187" spans="1:12">
      <c r="A187">
        <f t="shared" si="8"/>
        <v>1139</v>
      </c>
      <c r="B187" t="str">
        <f t="shared" si="9"/>
        <v>1139</v>
      </c>
      <c r="C187" t="str">
        <f t="shared" si="10"/>
        <v>1139_4</v>
      </c>
      <c r="D187" t="str">
        <f t="shared" si="11"/>
        <v>T3 Grand Paris Seine Ouest_4</v>
      </c>
      <c r="E187">
        <v>4</v>
      </c>
      <c r="F187" t="s">
        <v>542</v>
      </c>
      <c r="G187" s="1">
        <v>21</v>
      </c>
      <c r="H187" s="57" t="str">
        <f>VLOOKUP(I187,Feuil8!$A:$B,2,0)</f>
        <v>R2Z80</v>
      </c>
      <c r="I187" s="64" t="s">
        <v>692</v>
      </c>
      <c r="J187" s="65">
        <v>674.95568071599996</v>
      </c>
      <c r="K187" s="65">
        <f>VLOOKUP(H187,Feuil4!$A$6:$AA$214,Feuil3!G187,0)</f>
        <v>112.336471012</v>
      </c>
      <c r="L187" s="65">
        <f>VLOOKUP(H187,Feuil5!$A$6:$AJ$214,Feuil3!G187,0)</f>
        <v>36.541847343999997</v>
      </c>
    </row>
    <row r="188" spans="1:12">
      <c r="A188">
        <f t="shared" si="8"/>
        <v>1139</v>
      </c>
      <c r="B188" t="str">
        <f t="shared" si="9"/>
        <v>1139</v>
      </c>
      <c r="C188" t="str">
        <f t="shared" si="10"/>
        <v>1139_5</v>
      </c>
      <c r="D188" t="str">
        <f t="shared" si="11"/>
        <v>T3 Grand Paris Seine Ouest_5</v>
      </c>
      <c r="E188">
        <v>5</v>
      </c>
      <c r="F188" t="s">
        <v>542</v>
      </c>
      <c r="G188" s="1">
        <v>21</v>
      </c>
      <c r="H188" s="57" t="str">
        <f>VLOOKUP(I188,Feuil8!$A:$B,2,0)</f>
        <v>R4Z90</v>
      </c>
      <c r="I188" s="64" t="s">
        <v>606</v>
      </c>
      <c r="J188" s="65">
        <v>493.18741129900002</v>
      </c>
      <c r="K188" s="65">
        <f>VLOOKUP(H188,Feuil4!$A$6:$AA$214,Feuil3!G188,0)</f>
        <v>81.937394759</v>
      </c>
      <c r="L188" s="65">
        <f>VLOOKUP(H188,Feuil5!$A$6:$AJ$214,Feuil3!G188,0)</f>
        <v>11.915063616999999</v>
      </c>
    </row>
    <row r="189" spans="1:12">
      <c r="A189">
        <f t="shared" si="8"/>
        <v>1139</v>
      </c>
      <c r="B189" t="str">
        <f t="shared" si="9"/>
        <v>1139</v>
      </c>
      <c r="C189" t="str">
        <f t="shared" si="10"/>
        <v>1139_6</v>
      </c>
      <c r="D189" t="str">
        <f t="shared" si="11"/>
        <v>T3 Grand Paris Seine Ouest_6</v>
      </c>
      <c r="E189">
        <v>6</v>
      </c>
      <c r="F189" t="s">
        <v>542</v>
      </c>
      <c r="G189" s="1">
        <v>21</v>
      </c>
      <c r="H189" s="57" t="str">
        <f>VLOOKUP(I189,Feuil8!$A:$B,2,0)</f>
        <v>R1Z67</v>
      </c>
      <c r="I189" s="64" t="s">
        <v>702</v>
      </c>
      <c r="J189" s="65">
        <v>440.508016618</v>
      </c>
      <c r="K189" s="65" t="str">
        <f>VLOOKUP(H189,Feuil4!$A$6:$AA$214,Feuil3!G189,0)</f>
        <v/>
      </c>
      <c r="L189" s="65" t="str">
        <f>VLOOKUP(H189,Feuil5!$A$6:$AJ$214,Feuil3!G189,0)</f>
        <v/>
      </c>
    </row>
    <row r="190" spans="1:12">
      <c r="A190">
        <f t="shared" si="8"/>
        <v>1139</v>
      </c>
      <c r="B190" t="str">
        <f t="shared" si="9"/>
        <v>1139</v>
      </c>
      <c r="C190" t="str">
        <f t="shared" si="10"/>
        <v>1139_7</v>
      </c>
      <c r="D190" t="str">
        <f t="shared" si="11"/>
        <v>T3 Grand Paris Seine Ouest_7</v>
      </c>
      <c r="E190">
        <v>7</v>
      </c>
      <c r="F190" t="s">
        <v>542</v>
      </c>
      <c r="G190" s="1">
        <v>21</v>
      </c>
      <c r="H190" s="57" t="str">
        <f>VLOOKUP(I190,Feuil8!$A:$B,2,0)</f>
        <v>M1Z81</v>
      </c>
      <c r="I190" s="64" t="s">
        <v>667</v>
      </c>
      <c r="J190" s="65">
        <v>420.07161612099998</v>
      </c>
      <c r="K190" s="65" t="str">
        <f>VLOOKUP(H190,Feuil4!$A$6:$AA$214,Feuil3!G190,0)</f>
        <v/>
      </c>
      <c r="L190" s="65" t="str">
        <f>VLOOKUP(H190,Feuil5!$A$6:$AJ$214,Feuil3!G190,0)</f>
        <v/>
      </c>
    </row>
    <row r="191" spans="1:12">
      <c r="A191">
        <f t="shared" si="8"/>
        <v>1139</v>
      </c>
      <c r="B191" t="str">
        <f t="shared" si="9"/>
        <v>1139</v>
      </c>
      <c r="C191" t="str">
        <f t="shared" si="10"/>
        <v>1139_8</v>
      </c>
      <c r="D191" t="str">
        <f t="shared" si="11"/>
        <v>T3 Grand Paris Seine Ouest_8</v>
      </c>
      <c r="E191">
        <v>8</v>
      </c>
      <c r="F191" t="s">
        <v>542</v>
      </c>
      <c r="G191" s="1">
        <v>21</v>
      </c>
      <c r="H191" s="57" t="str">
        <f>VLOOKUP(I191,Feuil8!$A:$B,2,0)</f>
        <v>T2A60</v>
      </c>
      <c r="I191" s="64" t="s">
        <v>550</v>
      </c>
      <c r="J191" s="65">
        <v>407.02582445799999</v>
      </c>
      <c r="K191" s="65">
        <f>VLOOKUP(H191,Feuil4!$A$6:$AA$214,Feuil3!G191,0)</f>
        <v>78.450034317000004</v>
      </c>
      <c r="L191" s="65" t="str">
        <f>VLOOKUP(H191,Feuil5!$A$6:$AJ$214,Feuil3!G191,0)</f>
        <v/>
      </c>
    </row>
    <row r="192" spans="1:12">
      <c r="A192">
        <f t="shared" si="8"/>
        <v>1139</v>
      </c>
      <c r="B192" t="str">
        <f t="shared" si="9"/>
        <v>1139</v>
      </c>
      <c r="C192" t="str">
        <f t="shared" si="10"/>
        <v>1139_9</v>
      </c>
      <c r="D192" t="str">
        <f t="shared" si="11"/>
        <v>T3 Grand Paris Seine Ouest_9</v>
      </c>
      <c r="E192">
        <v>9</v>
      </c>
      <c r="F192" t="s">
        <v>542</v>
      </c>
      <c r="G192" s="1">
        <v>21</v>
      </c>
      <c r="H192" s="57" t="str">
        <f>VLOOKUP(I192,Feuil8!$A:$B,2,0)</f>
        <v>L0Z60</v>
      </c>
      <c r="I192" s="64" t="s">
        <v>664</v>
      </c>
      <c r="J192" s="65">
        <v>401.27769324600001</v>
      </c>
      <c r="K192" s="65">
        <f>VLOOKUP(H192,Feuil4!$A$6:$AA$214,Feuil3!G192,0)</f>
        <v>76.843530732999994</v>
      </c>
      <c r="L192" s="65">
        <f>VLOOKUP(H192,Feuil5!$A$6:$AJ$214,Feuil3!G192,0)</f>
        <v>43.682847303000003</v>
      </c>
    </row>
    <row r="193" spans="1:12">
      <c r="A193">
        <f t="shared" si="8"/>
        <v>1139</v>
      </c>
      <c r="B193" t="str">
        <f t="shared" si="9"/>
        <v>1139</v>
      </c>
      <c r="C193" t="str">
        <f t="shared" si="10"/>
        <v>1139_10</v>
      </c>
      <c r="D193" t="str">
        <f t="shared" si="11"/>
        <v>T3 Grand Paris Seine Ouest_10</v>
      </c>
      <c r="E193">
        <v>10</v>
      </c>
      <c r="F193" t="s">
        <v>542</v>
      </c>
      <c r="G193" s="1">
        <v>21</v>
      </c>
      <c r="H193" s="57" t="str">
        <f>VLOOKUP(I193,Feuil8!$A:$B,2,0)</f>
        <v>B7Z91</v>
      </c>
      <c r="I193" s="66" t="s">
        <v>604</v>
      </c>
      <c r="J193" s="67">
        <v>362.38784662099999</v>
      </c>
      <c r="K193" s="67">
        <f>VLOOKUP(H193,Feuil4!$A$6:$AA$214,Feuil3!G193,0)</f>
        <v>215.75462167200001</v>
      </c>
      <c r="L193" s="67" t="str">
        <f>VLOOKUP(H193,Feuil5!$A$6:$AJ$214,Feuil3!G193,0)</f>
        <v/>
      </c>
    </row>
    <row r="194" spans="1:12">
      <c r="A194">
        <f t="shared" si="8"/>
        <v>1146</v>
      </c>
      <c r="B194" t="str">
        <f t="shared" si="9"/>
        <v>1146</v>
      </c>
      <c r="C194" t="str">
        <f t="shared" si="10"/>
        <v>1146_1</v>
      </c>
      <c r="D194" t="str">
        <f t="shared" si="11"/>
        <v>T4 Paris Ouest La Défense_1</v>
      </c>
      <c r="E194">
        <v>1</v>
      </c>
      <c r="F194" t="s">
        <v>543</v>
      </c>
      <c r="G194" s="1">
        <v>22</v>
      </c>
      <c r="H194" s="57" t="str">
        <f>VLOOKUP(I194,Feuil8!$A:$B,2,0)</f>
        <v>M2Z90</v>
      </c>
      <c r="I194" s="62" t="s">
        <v>592</v>
      </c>
      <c r="J194" s="63">
        <v>6315.4324719050001</v>
      </c>
      <c r="K194" s="63">
        <f>VLOOKUP(H194,Feuil4!$A$6:$AA$214,Feuil3!G194,0)</f>
        <v>4313.7809144060002</v>
      </c>
      <c r="L194" s="63">
        <f>VLOOKUP(H194,Feuil5!$A$6:$AJ$214,Feuil3!G194,0)</f>
        <v>8.188714504</v>
      </c>
    </row>
    <row r="195" spans="1:12">
      <c r="A195">
        <f t="shared" si="8"/>
        <v>1146</v>
      </c>
      <c r="B195" t="str">
        <f t="shared" si="9"/>
        <v>1146</v>
      </c>
      <c r="C195" t="str">
        <f t="shared" si="10"/>
        <v>1146_2</v>
      </c>
      <c r="D195" t="str">
        <f t="shared" si="11"/>
        <v>T4 Paris Ouest La Défense_2</v>
      </c>
      <c r="E195">
        <v>2</v>
      </c>
      <c r="F195" t="s">
        <v>543</v>
      </c>
      <c r="G195" s="1">
        <v>22</v>
      </c>
      <c r="H195" s="57" t="str">
        <f>VLOOKUP(I195,Feuil8!$A:$B,2,0)</f>
        <v>T3Z61</v>
      </c>
      <c r="I195" s="64" t="s">
        <v>44</v>
      </c>
      <c r="J195" s="65">
        <v>3695.8760064789999</v>
      </c>
      <c r="K195" s="65">
        <f>VLOOKUP(H195,Feuil4!$A$6:$AA$214,Feuil3!G195,0)</f>
        <v>8.3972108009999999</v>
      </c>
      <c r="L195" s="65">
        <f>VLOOKUP(H195,Feuil5!$A$6:$AJ$214,Feuil3!G195,0)</f>
        <v>1</v>
      </c>
    </row>
    <row r="196" spans="1:12">
      <c r="A196">
        <f t="shared" si="8"/>
        <v>1146</v>
      </c>
      <c r="B196" t="str">
        <f t="shared" si="9"/>
        <v>1146</v>
      </c>
      <c r="C196" t="str">
        <f t="shared" si="10"/>
        <v>1146_3</v>
      </c>
      <c r="D196" t="str">
        <f t="shared" si="11"/>
        <v>T4 Paris Ouest La Défense_3</v>
      </c>
      <c r="E196">
        <v>3</v>
      </c>
      <c r="F196" t="s">
        <v>543</v>
      </c>
      <c r="G196" s="1">
        <v>22</v>
      </c>
      <c r="H196" s="57" t="str">
        <f>VLOOKUP(I196,Feuil8!$A:$B,2,0)</f>
        <v>T4Z60</v>
      </c>
      <c r="I196" s="64" t="s">
        <v>43</v>
      </c>
      <c r="J196" s="65">
        <v>2177.6348314289999</v>
      </c>
      <c r="K196" s="65">
        <f>VLOOKUP(H196,Feuil4!$A$6:$AA$214,Feuil3!G196,0)</f>
        <v>290.52673456100001</v>
      </c>
      <c r="L196" s="65">
        <f>VLOOKUP(H196,Feuil5!$A$6:$AJ$214,Feuil3!G196,0)</f>
        <v>128.024917722</v>
      </c>
    </row>
    <row r="197" spans="1:12">
      <c r="A197">
        <f t="shared" ref="A197:A253" si="12">VLOOKUP(F197,$O$5:$P$29,2,0)</f>
        <v>1146</v>
      </c>
      <c r="B197" t="str">
        <f t="shared" ref="B197:B253" si="13">CONCATENATE(A197)</f>
        <v>1146</v>
      </c>
      <c r="C197" t="str">
        <f t="shared" ref="C197:C253" si="14">CONCATENATE(A197,"_",E197)</f>
        <v>1146_4</v>
      </c>
      <c r="D197" t="str">
        <f t="shared" ref="D197:D253" si="15">F197&amp;"_"&amp;E197</f>
        <v>T4 Paris Ouest La Défense_4</v>
      </c>
      <c r="E197">
        <v>4</v>
      </c>
      <c r="F197" t="s">
        <v>543</v>
      </c>
      <c r="G197" s="1">
        <v>22</v>
      </c>
      <c r="H197" s="57" t="str">
        <f>VLOOKUP(I197,Feuil8!$A:$B,2,0)</f>
        <v>L5Z90</v>
      </c>
      <c r="I197" s="64" t="s">
        <v>47</v>
      </c>
      <c r="J197" s="65">
        <v>1782.3924287580001</v>
      </c>
      <c r="K197" s="65">
        <f>VLOOKUP(H197,Feuil4!$A$6:$AA$214,Feuil3!G197,0)</f>
        <v>259.47350608599999</v>
      </c>
      <c r="L197" s="65">
        <f>VLOOKUP(H197,Feuil5!$A$6:$AJ$214,Feuil3!G197,0)</f>
        <v>35.126449276999999</v>
      </c>
    </row>
    <row r="198" spans="1:12">
      <c r="A198">
        <f t="shared" si="12"/>
        <v>1146</v>
      </c>
      <c r="B198" t="str">
        <f t="shared" si="13"/>
        <v>1146</v>
      </c>
      <c r="C198" t="str">
        <f t="shared" si="14"/>
        <v>1146_5</v>
      </c>
      <c r="D198" t="str">
        <f t="shared" si="15"/>
        <v>T4 Paris Ouest La Défense_5</v>
      </c>
      <c r="E198">
        <v>5</v>
      </c>
      <c r="F198" t="s">
        <v>543</v>
      </c>
      <c r="G198" s="1">
        <v>22</v>
      </c>
      <c r="H198" s="57" t="str">
        <f>VLOOKUP(I198,Feuil8!$A:$B,2,0)</f>
        <v>V0Z60</v>
      </c>
      <c r="I198" s="64" t="s">
        <v>686</v>
      </c>
      <c r="J198" s="65">
        <v>1745.057821845</v>
      </c>
      <c r="K198" s="65">
        <f>VLOOKUP(H198,Feuil4!$A$6:$AA$214,Feuil3!G198,0)</f>
        <v>1496.0875653170001</v>
      </c>
      <c r="L198" s="65">
        <f>VLOOKUP(H198,Feuil5!$A$6:$AJ$214,Feuil3!G198,0)</f>
        <v>31.796901256999998</v>
      </c>
    </row>
    <row r="199" spans="1:12">
      <c r="A199">
        <f t="shared" si="12"/>
        <v>1146</v>
      </c>
      <c r="B199" t="str">
        <f t="shared" si="13"/>
        <v>1146</v>
      </c>
      <c r="C199" t="str">
        <f t="shared" si="14"/>
        <v>1146_6</v>
      </c>
      <c r="D199" t="str">
        <f t="shared" si="15"/>
        <v>T4 Paris Ouest La Défense_6</v>
      </c>
      <c r="E199">
        <v>6</v>
      </c>
      <c r="F199" t="s">
        <v>543</v>
      </c>
      <c r="G199" s="1">
        <v>22</v>
      </c>
      <c r="H199" s="57" t="str">
        <f>VLOOKUP(I199,Feuil8!$A:$B,2,0)</f>
        <v>V1Z80</v>
      </c>
      <c r="I199" s="64" t="s">
        <v>182</v>
      </c>
      <c r="J199" s="65">
        <v>1555.068426308</v>
      </c>
      <c r="K199" s="65">
        <f>VLOOKUP(H199,Feuil4!$A$6:$AA$214,Feuil3!G199,0)</f>
        <v>1407.4178517370001</v>
      </c>
      <c r="L199" s="65">
        <f>VLOOKUP(H199,Feuil5!$A$6:$AJ$214,Feuil3!G199,0)</f>
        <v>12.018063270000001</v>
      </c>
    </row>
    <row r="200" spans="1:12">
      <c r="A200">
        <f t="shared" si="12"/>
        <v>1146</v>
      </c>
      <c r="B200" t="str">
        <f t="shared" si="13"/>
        <v>1146</v>
      </c>
      <c r="C200" t="str">
        <f t="shared" si="14"/>
        <v>1146_7</v>
      </c>
      <c r="D200" t="str">
        <f t="shared" si="15"/>
        <v>T4 Paris Ouest La Défense_7</v>
      </c>
      <c r="E200">
        <v>7</v>
      </c>
      <c r="F200" t="s">
        <v>543</v>
      </c>
      <c r="G200" s="1">
        <v>22</v>
      </c>
      <c r="H200" s="57" t="str">
        <f>VLOOKUP(I200,Feuil8!$A:$B,2,0)</f>
        <v>M1Z80</v>
      </c>
      <c r="I200" s="64" t="s">
        <v>666</v>
      </c>
      <c r="J200" s="65">
        <v>1317.340925429</v>
      </c>
      <c r="K200" s="65">
        <f>VLOOKUP(H200,Feuil4!$A$6:$AA$214,Feuil3!G200,0)</f>
        <v>1026.095333256</v>
      </c>
      <c r="L200" s="65" t="str">
        <f>VLOOKUP(H200,Feuil5!$A$6:$AJ$214,Feuil3!G200,0)</f>
        <v/>
      </c>
    </row>
    <row r="201" spans="1:12">
      <c r="A201">
        <f t="shared" si="12"/>
        <v>1146</v>
      </c>
      <c r="B201" t="str">
        <f t="shared" si="13"/>
        <v>1146</v>
      </c>
      <c r="C201" t="str">
        <f t="shared" si="14"/>
        <v>1146_8</v>
      </c>
      <c r="D201" t="str">
        <f t="shared" si="15"/>
        <v>T4 Paris Ouest La Défense_8</v>
      </c>
      <c r="E201">
        <v>8</v>
      </c>
      <c r="F201" t="s">
        <v>543</v>
      </c>
      <c r="G201" s="1">
        <v>22</v>
      </c>
      <c r="H201" s="57" t="str">
        <f>VLOOKUP(I201,Feuil8!$A:$B,2,0)</f>
        <v>R4Z91</v>
      </c>
      <c r="I201" s="64" t="s">
        <v>81</v>
      </c>
      <c r="J201" s="65">
        <v>1256.2613257580001</v>
      </c>
      <c r="K201" s="65">
        <f>VLOOKUP(H201,Feuil4!$A$6:$AA$214,Feuil3!G201,0)</f>
        <v>358.57783316500002</v>
      </c>
      <c r="L201" s="65" t="str">
        <f>VLOOKUP(H201,Feuil5!$A$6:$AJ$214,Feuil3!G201,0)</f>
        <v/>
      </c>
    </row>
    <row r="202" spans="1:12">
      <c r="A202">
        <f t="shared" si="12"/>
        <v>1146</v>
      </c>
      <c r="B202" t="str">
        <f t="shared" si="13"/>
        <v>1146</v>
      </c>
      <c r="C202" t="str">
        <f t="shared" si="14"/>
        <v>1146_9</v>
      </c>
      <c r="D202" t="str">
        <f t="shared" si="15"/>
        <v>T4 Paris Ouest La Défense_9</v>
      </c>
      <c r="E202">
        <v>9</v>
      </c>
      <c r="F202" t="s">
        <v>543</v>
      </c>
      <c r="G202" s="1">
        <v>22</v>
      </c>
      <c r="H202" s="57" t="str">
        <f>VLOOKUP(I202,Feuil8!$A:$B,2,0)</f>
        <v>S1Z20</v>
      </c>
      <c r="I202" s="64" t="s">
        <v>549</v>
      </c>
      <c r="J202" s="65">
        <v>1052.9432435149999</v>
      </c>
      <c r="K202" s="65">
        <f>VLOOKUP(H202,Feuil4!$A$6:$AA$214,Feuil3!G202,0)</f>
        <v>209.82647576299999</v>
      </c>
      <c r="L202" s="65">
        <f>VLOOKUP(H202,Feuil5!$A$6:$AJ$214,Feuil3!G202,0)</f>
        <v>118.82390063299999</v>
      </c>
    </row>
    <row r="203" spans="1:12">
      <c r="A203">
        <f t="shared" si="12"/>
        <v>1146</v>
      </c>
      <c r="B203" t="str">
        <f t="shared" si="13"/>
        <v>1146</v>
      </c>
      <c r="C203" t="str">
        <f t="shared" si="14"/>
        <v>1146_10</v>
      </c>
      <c r="D203" t="str">
        <f t="shared" si="15"/>
        <v>T4 Paris Ouest La Défense_10</v>
      </c>
      <c r="E203">
        <v>10</v>
      </c>
      <c r="F203" t="s">
        <v>543</v>
      </c>
      <c r="G203" s="1">
        <v>22</v>
      </c>
      <c r="H203" s="57" t="str">
        <f>VLOOKUP(I203,Feuil8!$A:$B,2,0)</f>
        <v>M1Z81</v>
      </c>
      <c r="I203" s="66" t="s">
        <v>667</v>
      </c>
      <c r="J203" s="67">
        <v>1010.44801301</v>
      </c>
      <c r="K203" s="67">
        <f>VLOOKUP(H203,Feuil4!$A$6:$AA$214,Feuil3!G203,0)</f>
        <v>286.44017043500003</v>
      </c>
      <c r="L203" s="67">
        <f>VLOOKUP(H203,Feuil5!$A$6:$AJ$214,Feuil3!G203,0)</f>
        <v>12.283071756</v>
      </c>
    </row>
    <row r="204" spans="1:12">
      <c r="A204">
        <f t="shared" si="12"/>
        <v>1138</v>
      </c>
      <c r="B204" t="str">
        <f t="shared" si="13"/>
        <v>1138</v>
      </c>
      <c r="C204" t="str">
        <f t="shared" si="14"/>
        <v>1138_1</v>
      </c>
      <c r="D204" t="str">
        <f t="shared" si="15"/>
        <v>T5 Boucle Nord de Seine_1</v>
      </c>
      <c r="E204">
        <v>1</v>
      </c>
      <c r="F204" t="s">
        <v>544</v>
      </c>
      <c r="G204" s="1">
        <v>23</v>
      </c>
      <c r="H204" s="57" t="str">
        <f>VLOOKUP(I204,Feuil8!$A:$B,2,0)</f>
        <v>T4Z60</v>
      </c>
      <c r="I204" s="62" t="s">
        <v>43</v>
      </c>
      <c r="J204" s="63">
        <v>742.40819432199999</v>
      </c>
      <c r="K204" s="63">
        <f>VLOOKUP(H204,Feuil4!$A$6:$AA$214,Feuil3!G204,0)</f>
        <v>102.160355881</v>
      </c>
      <c r="L204" s="63" t="str">
        <f>VLOOKUP(H204,Feuil5!$A$6:$AJ$214,Feuil3!G204,0)</f>
        <v/>
      </c>
    </row>
    <row r="205" spans="1:12">
      <c r="A205">
        <f t="shared" si="12"/>
        <v>1138</v>
      </c>
      <c r="B205" t="str">
        <f t="shared" si="13"/>
        <v>1138</v>
      </c>
      <c r="C205" t="str">
        <f t="shared" si="14"/>
        <v>1138_2</v>
      </c>
      <c r="D205" t="str">
        <f t="shared" si="15"/>
        <v>T5 Boucle Nord de Seine_2</v>
      </c>
      <c r="E205">
        <v>2</v>
      </c>
      <c r="F205" t="s">
        <v>544</v>
      </c>
      <c r="G205" s="1">
        <v>23</v>
      </c>
      <c r="H205" s="57" t="str">
        <f>VLOOKUP(I205,Feuil8!$A:$B,2,0)</f>
        <v>U1Z80</v>
      </c>
      <c r="I205" s="64" t="s">
        <v>51</v>
      </c>
      <c r="J205" s="65">
        <v>633.94645090400002</v>
      </c>
      <c r="K205" s="65">
        <f>VLOOKUP(H205,Feuil4!$A$6:$AA$214,Feuil3!G205,0)</f>
        <v>49.134558216999999</v>
      </c>
      <c r="L205" s="65">
        <f>VLOOKUP(H205,Feuil5!$A$6:$AJ$214,Feuil3!G205,0)</f>
        <v>83.394193426000001</v>
      </c>
    </row>
    <row r="206" spans="1:12">
      <c r="A206">
        <f t="shared" si="12"/>
        <v>1138</v>
      </c>
      <c r="B206" t="str">
        <f t="shared" si="13"/>
        <v>1138</v>
      </c>
      <c r="C206" t="str">
        <f t="shared" si="14"/>
        <v>1138_3</v>
      </c>
      <c r="D206" t="str">
        <f t="shared" si="15"/>
        <v>T5 Boucle Nord de Seine_3</v>
      </c>
      <c r="E206">
        <v>3</v>
      </c>
      <c r="F206" t="s">
        <v>544</v>
      </c>
      <c r="G206" s="1">
        <v>23</v>
      </c>
      <c r="H206" s="57" t="str">
        <f>VLOOKUP(I206,Feuil8!$A:$B,2,0)</f>
        <v>V0Z60</v>
      </c>
      <c r="I206" s="64" t="s">
        <v>686</v>
      </c>
      <c r="J206" s="65">
        <v>556.39950152899996</v>
      </c>
      <c r="K206" s="65">
        <f>VLOOKUP(H206,Feuil4!$A$6:$AA$214,Feuil3!G206,0)</f>
        <v>362.59593339600002</v>
      </c>
      <c r="L206" s="65">
        <f>VLOOKUP(H206,Feuil5!$A$6:$AJ$214,Feuil3!G206,0)</f>
        <v>20.379625278999999</v>
      </c>
    </row>
    <row r="207" spans="1:12">
      <c r="A207">
        <f t="shared" si="12"/>
        <v>1138</v>
      </c>
      <c r="B207" t="str">
        <f t="shared" si="13"/>
        <v>1138</v>
      </c>
      <c r="C207" t="str">
        <f t="shared" si="14"/>
        <v>1138_4</v>
      </c>
      <c r="D207" t="str">
        <f t="shared" si="15"/>
        <v>T5 Boucle Nord de Seine_4</v>
      </c>
      <c r="E207">
        <v>4</v>
      </c>
      <c r="F207" t="s">
        <v>544</v>
      </c>
      <c r="G207" s="1">
        <v>23</v>
      </c>
      <c r="H207" s="57" t="str">
        <f>VLOOKUP(I207,Feuil8!$A:$B,2,0)</f>
        <v>U1Z91</v>
      </c>
      <c r="I207" s="64" t="s">
        <v>635</v>
      </c>
      <c r="J207" s="65">
        <v>500.72960197999998</v>
      </c>
      <c r="K207" s="65">
        <f>VLOOKUP(H207,Feuil4!$A$6:$AA$214,Feuil3!G207,0)</f>
        <v>124.556467228</v>
      </c>
      <c r="L207" s="65">
        <f>VLOOKUP(H207,Feuil5!$A$6:$AJ$214,Feuil3!G207,0)</f>
        <v>37.790109745000002</v>
      </c>
    </row>
    <row r="208" spans="1:12">
      <c r="A208">
        <f t="shared" si="12"/>
        <v>1138</v>
      </c>
      <c r="B208" t="str">
        <f t="shared" si="13"/>
        <v>1138</v>
      </c>
      <c r="C208" t="str">
        <f t="shared" si="14"/>
        <v>1138_5</v>
      </c>
      <c r="D208" t="str">
        <f t="shared" si="15"/>
        <v>T5 Boucle Nord de Seine_5</v>
      </c>
      <c r="E208">
        <v>5</v>
      </c>
      <c r="F208" t="s">
        <v>544</v>
      </c>
      <c r="G208" s="1">
        <v>23</v>
      </c>
      <c r="H208" s="57" t="str">
        <f>VLOOKUP(I208,Feuil8!$A:$B,2,0)</f>
        <v>V5Z81</v>
      </c>
      <c r="I208" s="64" t="s">
        <v>45</v>
      </c>
      <c r="J208" s="65">
        <v>470.55611506299999</v>
      </c>
      <c r="K208" s="65">
        <f>VLOOKUP(H208,Feuil4!$A$6:$AA$214,Feuil3!G208,0)</f>
        <v>33.472986124000002</v>
      </c>
      <c r="L208" s="65">
        <f>VLOOKUP(H208,Feuil5!$A$6:$AJ$214,Feuil3!G208,0)</f>
        <v>3.4389885680000001</v>
      </c>
    </row>
    <row r="209" spans="1:12">
      <c r="A209">
        <f t="shared" si="12"/>
        <v>1138</v>
      </c>
      <c r="B209" t="str">
        <f t="shared" si="13"/>
        <v>1138</v>
      </c>
      <c r="C209" t="str">
        <f t="shared" si="14"/>
        <v>1138_6</v>
      </c>
      <c r="D209" t="str">
        <f t="shared" si="15"/>
        <v>T5 Boucle Nord de Seine_6</v>
      </c>
      <c r="E209">
        <v>6</v>
      </c>
      <c r="F209" t="s">
        <v>544</v>
      </c>
      <c r="G209" s="1">
        <v>23</v>
      </c>
      <c r="H209" s="57" t="str">
        <f>VLOOKUP(I209,Feuil8!$A:$B,2,0)</f>
        <v>R2Z80</v>
      </c>
      <c r="I209" s="64" t="s">
        <v>692</v>
      </c>
      <c r="J209" s="65">
        <v>453.03196288300001</v>
      </c>
      <c r="K209" s="65">
        <f>VLOOKUP(H209,Feuil4!$A$6:$AA$214,Feuil3!G209,0)</f>
        <v>60.223871072000001</v>
      </c>
      <c r="L209" s="65" t="str">
        <f>VLOOKUP(H209,Feuil5!$A$6:$AJ$214,Feuil3!G209,0)</f>
        <v/>
      </c>
    </row>
    <row r="210" spans="1:12">
      <c r="A210">
        <f t="shared" si="12"/>
        <v>1138</v>
      </c>
      <c r="B210" t="str">
        <f t="shared" si="13"/>
        <v>1138</v>
      </c>
      <c r="C210" t="str">
        <f t="shared" si="14"/>
        <v>1138_7</v>
      </c>
      <c r="D210" t="str">
        <f t="shared" si="15"/>
        <v>T5 Boucle Nord de Seine_7</v>
      </c>
      <c r="E210">
        <v>7</v>
      </c>
      <c r="F210" t="s">
        <v>544</v>
      </c>
      <c r="G210" s="1">
        <v>23</v>
      </c>
      <c r="H210" s="57" t="str">
        <f>VLOOKUP(I210,Feuil8!$A:$B,2,0)</f>
        <v>V5Z84</v>
      </c>
      <c r="I210" s="64" t="s">
        <v>677</v>
      </c>
      <c r="J210" s="65">
        <v>451.11331120300002</v>
      </c>
      <c r="K210" s="65">
        <f>VLOOKUP(H210,Feuil4!$A$6:$AA$214,Feuil3!G210,0)</f>
        <v>295.86018056799998</v>
      </c>
      <c r="L210" s="65">
        <f>VLOOKUP(H210,Feuil5!$A$6:$AJ$214,Feuil3!G210,0)</f>
        <v>32.104962841000003</v>
      </c>
    </row>
    <row r="211" spans="1:12">
      <c r="A211">
        <f t="shared" si="12"/>
        <v>1138</v>
      </c>
      <c r="B211" t="str">
        <f t="shared" si="13"/>
        <v>1138</v>
      </c>
      <c r="C211" t="str">
        <f t="shared" si="14"/>
        <v>1138_8</v>
      </c>
      <c r="D211" t="str">
        <f t="shared" si="15"/>
        <v>T5 Boucle Nord de Seine_8</v>
      </c>
      <c r="E211">
        <v>8</v>
      </c>
      <c r="F211" t="s">
        <v>544</v>
      </c>
      <c r="G211" s="1">
        <v>23</v>
      </c>
      <c r="H211" s="57" t="str">
        <f>VLOOKUP(I211,Feuil8!$A:$B,2,0)</f>
        <v>J0Z20</v>
      </c>
      <c r="I211" s="64" t="s">
        <v>49</v>
      </c>
      <c r="J211" s="65">
        <v>437.51668996000001</v>
      </c>
      <c r="K211" s="65">
        <f>VLOOKUP(H211,Feuil4!$A$6:$AA$214,Feuil3!G211,0)</f>
        <v>78.543985890000002</v>
      </c>
      <c r="L211" s="65">
        <f>VLOOKUP(H211,Feuil5!$A$6:$AJ$214,Feuil3!G211,0)</f>
        <v>25.639355312999999</v>
      </c>
    </row>
    <row r="212" spans="1:12">
      <c r="A212">
        <f t="shared" si="12"/>
        <v>1138</v>
      </c>
      <c r="B212" t="str">
        <f t="shared" si="13"/>
        <v>1138</v>
      </c>
      <c r="C212" t="str">
        <f t="shared" si="14"/>
        <v>1138_9</v>
      </c>
      <c r="D212" t="str">
        <f t="shared" si="15"/>
        <v>T5 Boucle Nord de Seine_9</v>
      </c>
      <c r="E212">
        <v>9</v>
      </c>
      <c r="F212" t="s">
        <v>544</v>
      </c>
      <c r="G212" s="1">
        <v>23</v>
      </c>
      <c r="H212" s="57" t="str">
        <f>VLOOKUP(I212,Feuil8!$A:$B,2,0)</f>
        <v>Q1Z81</v>
      </c>
      <c r="I212" s="64" t="s">
        <v>724</v>
      </c>
      <c r="J212" s="65">
        <v>423.51788470299999</v>
      </c>
      <c r="K212" s="65" t="str">
        <f>VLOOKUP(H212,Feuil4!$A$6:$AA$214,Feuil3!G212,0)</f>
        <v/>
      </c>
      <c r="L212" s="65" t="str">
        <f>VLOOKUP(H212,Feuil5!$A$6:$AJ$214,Feuil3!G212,0)</f>
        <v/>
      </c>
    </row>
    <row r="213" spans="1:12">
      <c r="A213">
        <f t="shared" si="12"/>
        <v>1138</v>
      </c>
      <c r="B213" t="str">
        <f t="shared" si="13"/>
        <v>1138</v>
      </c>
      <c r="C213" t="str">
        <f t="shared" si="14"/>
        <v>1138_10</v>
      </c>
      <c r="D213" t="str">
        <f t="shared" si="15"/>
        <v>T5 Boucle Nord de Seine_10</v>
      </c>
      <c r="E213">
        <v>10</v>
      </c>
      <c r="F213" t="s">
        <v>544</v>
      </c>
      <c r="G213" s="1">
        <v>23</v>
      </c>
      <c r="H213" s="57" t="str">
        <f>VLOOKUP(I213,Feuil8!$A:$B,2,0)</f>
        <v>J3Z43</v>
      </c>
      <c r="I213" s="66" t="s">
        <v>117</v>
      </c>
      <c r="J213" s="67">
        <v>422.75522983600001</v>
      </c>
      <c r="K213" s="67">
        <f>VLOOKUP(H213,Feuil4!$A$6:$AA$214,Feuil3!G213,0)</f>
        <v>213.406655454</v>
      </c>
      <c r="L213" s="67">
        <f>VLOOKUP(H213,Feuil5!$A$6:$AJ$214,Feuil3!G213,0)</f>
        <v>28</v>
      </c>
    </row>
    <row r="214" spans="1:12">
      <c r="A214">
        <f t="shared" si="12"/>
        <v>1147</v>
      </c>
      <c r="B214" t="str">
        <f t="shared" si="13"/>
        <v>1147</v>
      </c>
      <c r="C214" t="str">
        <f t="shared" si="14"/>
        <v>1147_1</v>
      </c>
      <c r="D214" t="str">
        <f t="shared" si="15"/>
        <v>T6 Plaine Commune_1</v>
      </c>
      <c r="E214">
        <v>1</v>
      </c>
      <c r="F214" t="s">
        <v>545</v>
      </c>
      <c r="G214" s="1">
        <v>24</v>
      </c>
      <c r="H214" s="57" t="str">
        <f>VLOOKUP(I214,Feuil8!$A:$B,2,0)</f>
        <v>T4Z60</v>
      </c>
      <c r="I214" s="62" t="s">
        <v>43</v>
      </c>
      <c r="J214" s="63">
        <v>1541.572515326</v>
      </c>
      <c r="K214" s="63">
        <f>VLOOKUP(H214,Feuil4!$A$6:$AA$214,Feuil3!G214,0)</f>
        <v>135.770517493</v>
      </c>
      <c r="L214" s="63">
        <f>VLOOKUP(H214,Feuil5!$A$6:$AJ$214,Feuil3!G214,0)</f>
        <v>63.683701102999997</v>
      </c>
    </row>
    <row r="215" spans="1:12">
      <c r="A215">
        <f t="shared" si="12"/>
        <v>1147</v>
      </c>
      <c r="B215" t="str">
        <f t="shared" si="13"/>
        <v>1147</v>
      </c>
      <c r="C215" t="str">
        <f t="shared" si="14"/>
        <v>1147_2</v>
      </c>
      <c r="D215" t="str">
        <f t="shared" si="15"/>
        <v>T6 Plaine Commune_2</v>
      </c>
      <c r="E215">
        <v>2</v>
      </c>
      <c r="F215" t="s">
        <v>545</v>
      </c>
      <c r="G215" s="1">
        <v>24</v>
      </c>
      <c r="H215" s="57" t="str">
        <f>VLOOKUP(I215,Feuil8!$A:$B,2,0)</f>
        <v>T3Z61</v>
      </c>
      <c r="I215" s="64" t="s">
        <v>44</v>
      </c>
      <c r="J215" s="65">
        <v>867.84519900099997</v>
      </c>
      <c r="K215" s="65">
        <f>VLOOKUP(H215,Feuil4!$A$6:$AA$214,Feuil3!G215,0)</f>
        <v>270.24455329300002</v>
      </c>
      <c r="L215" s="65">
        <f>VLOOKUP(H215,Feuil5!$A$6:$AJ$214,Feuil3!G215,0)</f>
        <v>102.453426306</v>
      </c>
    </row>
    <row r="216" spans="1:12">
      <c r="A216">
        <f t="shared" si="12"/>
        <v>1147</v>
      </c>
      <c r="B216" t="str">
        <f t="shared" si="13"/>
        <v>1147</v>
      </c>
      <c r="C216" t="str">
        <f t="shared" si="14"/>
        <v>1147_3</v>
      </c>
      <c r="D216" t="str">
        <f t="shared" si="15"/>
        <v>T6 Plaine Commune_3</v>
      </c>
      <c r="E216">
        <v>3</v>
      </c>
      <c r="F216" t="s">
        <v>545</v>
      </c>
      <c r="G216" s="1">
        <v>24</v>
      </c>
      <c r="H216" s="57" t="str">
        <f>VLOOKUP(I216,Feuil8!$A:$B,2,0)</f>
        <v>V5Z81</v>
      </c>
      <c r="I216" s="64" t="s">
        <v>45</v>
      </c>
      <c r="J216" s="65">
        <v>657.42007716499995</v>
      </c>
      <c r="K216" s="65">
        <f>VLOOKUP(H216,Feuil4!$A$6:$AA$214,Feuil3!G216,0)</f>
        <v>128.72703453899999</v>
      </c>
      <c r="L216" s="65">
        <f>VLOOKUP(H216,Feuil5!$A$6:$AJ$214,Feuil3!G216,0)</f>
        <v>105</v>
      </c>
    </row>
    <row r="217" spans="1:12">
      <c r="A217">
        <f t="shared" si="12"/>
        <v>1147</v>
      </c>
      <c r="B217" t="str">
        <f t="shared" si="13"/>
        <v>1147</v>
      </c>
      <c r="C217" t="str">
        <f t="shared" si="14"/>
        <v>1147_4</v>
      </c>
      <c r="D217" t="str">
        <f t="shared" si="15"/>
        <v>T6 Plaine Commune_4</v>
      </c>
      <c r="E217">
        <v>4</v>
      </c>
      <c r="F217" t="s">
        <v>545</v>
      </c>
      <c r="G217" s="1">
        <v>24</v>
      </c>
      <c r="H217" s="57" t="str">
        <f>VLOOKUP(I217,Feuil8!$A:$B,2,0)</f>
        <v>G1Z70</v>
      </c>
      <c r="I217" s="64" t="s">
        <v>346</v>
      </c>
      <c r="J217" s="65">
        <v>587.47577470199997</v>
      </c>
      <c r="K217" s="65">
        <f>VLOOKUP(H217,Feuil4!$A$6:$AA$214,Feuil3!G217,0)</f>
        <v>66.940941652999996</v>
      </c>
      <c r="L217" s="65">
        <f>VLOOKUP(H217,Feuil5!$A$6:$AJ$214,Feuil3!G217,0)</f>
        <v>10.348320765</v>
      </c>
    </row>
    <row r="218" spans="1:12">
      <c r="A218">
        <f t="shared" si="12"/>
        <v>1147</v>
      </c>
      <c r="B218" t="str">
        <f t="shared" si="13"/>
        <v>1147</v>
      </c>
      <c r="C218" t="str">
        <f t="shared" si="14"/>
        <v>1147_5</v>
      </c>
      <c r="D218" t="str">
        <f t="shared" si="15"/>
        <v>T6 Plaine Commune_5</v>
      </c>
      <c r="E218">
        <v>5</v>
      </c>
      <c r="F218" t="s">
        <v>545</v>
      </c>
      <c r="G218" s="1">
        <v>24</v>
      </c>
      <c r="H218" s="57" t="str">
        <f>VLOOKUP(I218,Feuil8!$A:$B,2,0)</f>
        <v>U1Z80</v>
      </c>
      <c r="I218" s="64" t="s">
        <v>51</v>
      </c>
      <c r="J218" s="65">
        <v>517.32722252999997</v>
      </c>
      <c r="K218" s="65" t="str">
        <f>VLOOKUP(H218,Feuil4!$A$6:$AA$214,Feuil3!G218,0)</f>
        <v/>
      </c>
      <c r="L218" s="65">
        <f>VLOOKUP(H218,Feuil5!$A$6:$AJ$214,Feuil3!G218,0)</f>
        <v>60.196275341000003</v>
      </c>
    </row>
    <row r="219" spans="1:12">
      <c r="A219">
        <f t="shared" si="12"/>
        <v>1147</v>
      </c>
      <c r="B219" t="str">
        <f t="shared" si="13"/>
        <v>1147</v>
      </c>
      <c r="C219" t="str">
        <f t="shared" si="14"/>
        <v>1147_6</v>
      </c>
      <c r="D219" t="str">
        <f t="shared" si="15"/>
        <v>T6 Plaine Commune_6</v>
      </c>
      <c r="E219">
        <v>6</v>
      </c>
      <c r="F219" t="s">
        <v>545</v>
      </c>
      <c r="G219" s="1">
        <v>24</v>
      </c>
      <c r="H219" s="57" t="str">
        <f>VLOOKUP(I219,Feuil8!$A:$B,2,0)</f>
        <v>B3Z20</v>
      </c>
      <c r="I219" s="64" t="s">
        <v>559</v>
      </c>
      <c r="J219" s="65">
        <v>435.58096074700001</v>
      </c>
      <c r="K219" s="65">
        <f>VLOOKUP(H219,Feuil4!$A$6:$AA$214,Feuil3!G219,0)</f>
        <v>214.10332019800001</v>
      </c>
      <c r="L219" s="65" t="str">
        <f>VLOOKUP(H219,Feuil5!$A$6:$AJ$214,Feuil3!G219,0)</f>
        <v/>
      </c>
    </row>
    <row r="220" spans="1:12">
      <c r="A220">
        <f t="shared" si="12"/>
        <v>1147</v>
      </c>
      <c r="B220" t="str">
        <f t="shared" si="13"/>
        <v>1147</v>
      </c>
      <c r="C220" t="str">
        <f t="shared" si="14"/>
        <v>1147_7</v>
      </c>
      <c r="D220" t="str">
        <f t="shared" si="15"/>
        <v>T6 Plaine Commune_7</v>
      </c>
      <c r="E220">
        <v>7</v>
      </c>
      <c r="F220" t="s">
        <v>545</v>
      </c>
      <c r="G220" s="1">
        <v>24</v>
      </c>
      <c r="H220" s="57" t="str">
        <f>VLOOKUP(I220,Feuil8!$A:$B,2,0)</f>
        <v>M2Z90</v>
      </c>
      <c r="I220" s="64" t="s">
        <v>592</v>
      </c>
      <c r="J220" s="65">
        <v>425.246447972</v>
      </c>
      <c r="K220" s="65">
        <f>VLOOKUP(H220,Feuil4!$A$6:$AA$214,Feuil3!G220,0)</f>
        <v>213.34674447699999</v>
      </c>
      <c r="L220" s="65" t="str">
        <f>VLOOKUP(H220,Feuil5!$A$6:$AJ$214,Feuil3!G220,0)</f>
        <v/>
      </c>
    </row>
    <row r="221" spans="1:12">
      <c r="A221">
        <f t="shared" si="12"/>
        <v>1147</v>
      </c>
      <c r="B221" t="str">
        <f t="shared" si="13"/>
        <v>1147</v>
      </c>
      <c r="C221" t="str">
        <f t="shared" si="14"/>
        <v>1147_8</v>
      </c>
      <c r="D221" t="str">
        <f t="shared" si="15"/>
        <v>T6 Plaine Commune_8</v>
      </c>
      <c r="E221">
        <v>8</v>
      </c>
      <c r="F221" t="s">
        <v>545</v>
      </c>
      <c r="G221" s="1">
        <v>24</v>
      </c>
      <c r="H221" s="57" t="str">
        <f>VLOOKUP(I221,Feuil8!$A:$B,2,0)</f>
        <v>B4Z41</v>
      </c>
      <c r="I221" s="64" t="s">
        <v>786</v>
      </c>
      <c r="J221" s="65">
        <v>406.274202629</v>
      </c>
      <c r="K221" s="65">
        <f>VLOOKUP(H221,Feuil4!$A$6:$AA$214,Feuil3!G221,0)</f>
        <v>145.96026774000001</v>
      </c>
      <c r="L221" s="65">
        <f>VLOOKUP(H221,Feuil5!$A$6:$AJ$214,Feuil3!G221,0)</f>
        <v>60.491359353</v>
      </c>
    </row>
    <row r="222" spans="1:12">
      <c r="A222">
        <f t="shared" si="12"/>
        <v>1147</v>
      </c>
      <c r="B222" t="str">
        <f t="shared" si="13"/>
        <v>1147</v>
      </c>
      <c r="C222" t="str">
        <f t="shared" si="14"/>
        <v>1147_9</v>
      </c>
      <c r="D222" t="str">
        <f t="shared" si="15"/>
        <v>T6 Plaine Commune_9</v>
      </c>
      <c r="E222">
        <v>9</v>
      </c>
      <c r="F222" t="s">
        <v>545</v>
      </c>
      <c r="G222" s="1">
        <v>24</v>
      </c>
      <c r="H222" s="57" t="str">
        <f>VLOOKUP(I222,Feuil8!$A:$B,2,0)</f>
        <v>R2Z80</v>
      </c>
      <c r="I222" s="64" t="s">
        <v>692</v>
      </c>
      <c r="J222" s="65">
        <v>401.85166560300001</v>
      </c>
      <c r="K222" s="65">
        <f>VLOOKUP(H222,Feuil4!$A$6:$AA$214,Feuil3!G222,0)</f>
        <v>125.727172111</v>
      </c>
      <c r="L222" s="65">
        <f>VLOOKUP(H222,Feuil5!$A$6:$AJ$214,Feuil3!G222,0)</f>
        <v>2</v>
      </c>
    </row>
    <row r="223" spans="1:12">
      <c r="A223">
        <f t="shared" si="12"/>
        <v>1147</v>
      </c>
      <c r="B223" t="str">
        <f t="shared" si="13"/>
        <v>1147</v>
      </c>
      <c r="C223" t="str">
        <f t="shared" si="14"/>
        <v>1147_10</v>
      </c>
      <c r="D223" t="str">
        <f t="shared" si="15"/>
        <v>T6 Plaine Commune_10</v>
      </c>
      <c r="E223">
        <v>10</v>
      </c>
      <c r="F223" t="s">
        <v>545</v>
      </c>
      <c r="G223" s="1">
        <v>24</v>
      </c>
      <c r="H223" s="57" t="str">
        <f>VLOOKUP(I223,Feuil8!$A:$B,2,0)</f>
        <v>U1Z91</v>
      </c>
      <c r="I223" s="66" t="s">
        <v>635</v>
      </c>
      <c r="J223" s="67">
        <v>388</v>
      </c>
      <c r="K223" s="67">
        <f>VLOOKUP(H223,Feuil4!$A$6:$AA$214,Feuil3!G223,0)</f>
        <v>15</v>
      </c>
      <c r="L223" s="67">
        <f>VLOOKUP(H223,Feuil5!$A$6:$AJ$214,Feuil3!G223,0)</f>
        <v>3</v>
      </c>
    </row>
    <row r="224" spans="1:12">
      <c r="A224">
        <f t="shared" si="12"/>
        <v>1148</v>
      </c>
      <c r="B224" t="str">
        <f t="shared" si="13"/>
        <v>1148</v>
      </c>
      <c r="C224" t="str">
        <f t="shared" si="14"/>
        <v>1148_1</v>
      </c>
      <c r="D224" t="str">
        <f t="shared" si="15"/>
        <v>T8 Est Ensemble_1</v>
      </c>
      <c r="E224">
        <v>1</v>
      </c>
      <c r="F224" t="s">
        <v>546</v>
      </c>
      <c r="G224" s="1">
        <v>25</v>
      </c>
      <c r="H224" s="57" t="str">
        <f>VLOOKUP(I224,Feuil8!$A:$B,2,0)</f>
        <v>U1Z91</v>
      </c>
      <c r="I224" s="62" t="s">
        <v>635</v>
      </c>
      <c r="J224" s="63">
        <v>2210.0291096259998</v>
      </c>
      <c r="K224" s="63">
        <f>VLOOKUP(H224,Feuil4!$A$6:$AA$214,Feuil3!G224,0)</f>
        <v>11.801634722999999</v>
      </c>
      <c r="L224" s="63">
        <f>VLOOKUP(H224,Feuil5!$A$6:$AJ$214,Feuil3!G224,0)</f>
        <v>340.87782919699998</v>
      </c>
    </row>
    <row r="225" spans="1:12">
      <c r="A225">
        <f t="shared" si="12"/>
        <v>1148</v>
      </c>
      <c r="B225" t="str">
        <f t="shared" si="13"/>
        <v>1148</v>
      </c>
      <c r="C225" t="str">
        <f t="shared" si="14"/>
        <v>1148_2</v>
      </c>
      <c r="D225" t="str">
        <f t="shared" si="15"/>
        <v>T8 Est Ensemble_2</v>
      </c>
      <c r="E225">
        <v>2</v>
      </c>
      <c r="F225" t="s">
        <v>546</v>
      </c>
      <c r="G225" s="1">
        <v>25</v>
      </c>
      <c r="H225" s="57" t="str">
        <f>VLOOKUP(I225,Feuil8!$A:$B,2,0)</f>
        <v>T3Z61</v>
      </c>
      <c r="I225" s="64" t="s">
        <v>44</v>
      </c>
      <c r="J225" s="65">
        <v>859.04125660399995</v>
      </c>
      <c r="K225" s="65">
        <f>VLOOKUP(H225,Feuil4!$A$6:$AA$214,Feuil3!G225,0)</f>
        <v>454.39128813799999</v>
      </c>
      <c r="L225" s="65" t="str">
        <f>VLOOKUP(H225,Feuil5!$A$6:$AJ$214,Feuil3!G225,0)</f>
        <v/>
      </c>
    </row>
    <row r="226" spans="1:12">
      <c r="A226">
        <f t="shared" si="12"/>
        <v>1148</v>
      </c>
      <c r="B226" t="str">
        <f t="shared" si="13"/>
        <v>1148</v>
      </c>
      <c r="C226" t="str">
        <f t="shared" si="14"/>
        <v>1148_3</v>
      </c>
      <c r="D226" t="str">
        <f t="shared" si="15"/>
        <v>T8 Est Ensemble_3</v>
      </c>
      <c r="E226">
        <v>3</v>
      </c>
      <c r="F226" t="s">
        <v>546</v>
      </c>
      <c r="G226" s="1">
        <v>25</v>
      </c>
      <c r="H226" s="57" t="str">
        <f>VLOOKUP(I226,Feuil8!$A:$B,2,0)</f>
        <v>T4Z60</v>
      </c>
      <c r="I226" s="64" t="s">
        <v>43</v>
      </c>
      <c r="J226" s="65">
        <v>643.60318712699996</v>
      </c>
      <c r="K226" s="65">
        <f>VLOOKUP(H226,Feuil4!$A$6:$AA$214,Feuil3!G226,0)</f>
        <v>251.318962062</v>
      </c>
      <c r="L226" s="65">
        <f>VLOOKUP(H226,Feuil5!$A$6:$AJ$214,Feuil3!G226,0)</f>
        <v>63.990531521999998</v>
      </c>
    </row>
    <row r="227" spans="1:12">
      <c r="A227">
        <f t="shared" si="12"/>
        <v>1148</v>
      </c>
      <c r="B227" t="str">
        <f t="shared" si="13"/>
        <v>1148</v>
      </c>
      <c r="C227" t="str">
        <f t="shared" si="14"/>
        <v>1148_4</v>
      </c>
      <c r="D227" t="str">
        <f t="shared" si="15"/>
        <v>T8 Est Ensemble_4</v>
      </c>
      <c r="E227">
        <v>4</v>
      </c>
      <c r="F227" t="s">
        <v>546</v>
      </c>
      <c r="G227" s="1">
        <v>25</v>
      </c>
      <c r="H227" s="57" t="str">
        <f>VLOOKUP(I227,Feuil8!$A:$B,2,0)</f>
        <v>B3Z20</v>
      </c>
      <c r="I227" s="64" t="s">
        <v>559</v>
      </c>
      <c r="J227" s="65">
        <v>616.31910056200002</v>
      </c>
      <c r="K227" s="65">
        <f>VLOOKUP(H227,Feuil4!$A$6:$AA$214,Feuil3!G227,0)</f>
        <v>175.02429416000001</v>
      </c>
      <c r="L227" s="65">
        <f>VLOOKUP(H227,Feuil5!$A$6:$AJ$214,Feuil3!G227,0)</f>
        <v>32.038322231000002</v>
      </c>
    </row>
    <row r="228" spans="1:12">
      <c r="A228">
        <f t="shared" si="12"/>
        <v>1148</v>
      </c>
      <c r="B228" t="str">
        <f t="shared" si="13"/>
        <v>1148</v>
      </c>
      <c r="C228" t="str">
        <f t="shared" si="14"/>
        <v>1148_5</v>
      </c>
      <c r="D228" t="str">
        <f t="shared" si="15"/>
        <v>T8 Est Ensemble_5</v>
      </c>
      <c r="E228">
        <v>5</v>
      </c>
      <c r="F228" t="s">
        <v>546</v>
      </c>
      <c r="G228" s="1">
        <v>25</v>
      </c>
      <c r="H228" s="57" t="str">
        <f>VLOOKUP(I228,Feuil8!$A:$B,2,0)</f>
        <v>U1Z80</v>
      </c>
      <c r="I228" s="64" t="s">
        <v>51</v>
      </c>
      <c r="J228" s="65">
        <v>499.334350153</v>
      </c>
      <c r="K228" s="65">
        <f>VLOOKUP(H228,Feuil4!$A$6:$AA$214,Feuil3!G228,0)</f>
        <v>44.782325677999999</v>
      </c>
      <c r="L228" s="65">
        <f>VLOOKUP(H228,Feuil5!$A$6:$AJ$214,Feuil3!G228,0)</f>
        <v>104.09740541799999</v>
      </c>
    </row>
    <row r="229" spans="1:12">
      <c r="A229">
        <f t="shared" si="12"/>
        <v>1148</v>
      </c>
      <c r="B229" t="str">
        <f t="shared" si="13"/>
        <v>1148</v>
      </c>
      <c r="C229" t="str">
        <f t="shared" si="14"/>
        <v>1148_6</v>
      </c>
      <c r="D229" t="str">
        <f t="shared" si="15"/>
        <v>T8 Est Ensemble_6</v>
      </c>
      <c r="E229">
        <v>6</v>
      </c>
      <c r="F229" t="s">
        <v>546</v>
      </c>
      <c r="G229" s="1">
        <v>25</v>
      </c>
      <c r="H229" s="57" t="str">
        <f>VLOOKUP(I229,Feuil8!$A:$B,2,0)</f>
        <v>V5Z81</v>
      </c>
      <c r="I229" s="64" t="s">
        <v>45</v>
      </c>
      <c r="J229" s="65">
        <v>396.650160734</v>
      </c>
      <c r="K229" s="65">
        <f>VLOOKUP(H229,Feuil4!$A$6:$AA$214,Feuil3!G229,0)</f>
        <v>2.9835896860000002</v>
      </c>
      <c r="L229" s="65">
        <f>VLOOKUP(H229,Feuil5!$A$6:$AJ$214,Feuil3!G229,0)</f>
        <v>328.21488159900002</v>
      </c>
    </row>
    <row r="230" spans="1:12">
      <c r="A230">
        <f t="shared" si="12"/>
        <v>1148</v>
      </c>
      <c r="B230" t="str">
        <f t="shared" si="13"/>
        <v>1148</v>
      </c>
      <c r="C230" t="str">
        <f t="shared" si="14"/>
        <v>1148_7</v>
      </c>
      <c r="D230" t="str">
        <f t="shared" si="15"/>
        <v>T8 Est Ensemble_7</v>
      </c>
      <c r="E230">
        <v>7</v>
      </c>
      <c r="F230" t="s">
        <v>546</v>
      </c>
      <c r="G230" s="1">
        <v>25</v>
      </c>
      <c r="H230" s="57" t="str">
        <f>VLOOKUP(I230,Feuil8!$A:$B,2,0)</f>
        <v>J3Z42</v>
      </c>
      <c r="I230" s="64" t="s">
        <v>46</v>
      </c>
      <c r="J230" s="65">
        <v>339.490997601</v>
      </c>
      <c r="K230" s="65">
        <f>VLOOKUP(H230,Feuil4!$A$6:$AA$214,Feuil3!G230,0)</f>
        <v>91.415651937000007</v>
      </c>
      <c r="L230" s="65">
        <f>VLOOKUP(H230,Feuil5!$A$6:$AJ$214,Feuil3!G230,0)</f>
        <v>46.207825968999998</v>
      </c>
    </row>
    <row r="231" spans="1:12">
      <c r="A231">
        <f t="shared" si="12"/>
        <v>1148</v>
      </c>
      <c r="B231" t="str">
        <f t="shared" si="13"/>
        <v>1148</v>
      </c>
      <c r="C231" t="str">
        <f t="shared" si="14"/>
        <v>1148_8</v>
      </c>
      <c r="D231" t="str">
        <f t="shared" si="15"/>
        <v>T8 Est Ensemble_8</v>
      </c>
      <c r="E231">
        <v>8</v>
      </c>
      <c r="F231" t="s">
        <v>546</v>
      </c>
      <c r="G231" s="1">
        <v>25</v>
      </c>
      <c r="H231" s="57" t="str">
        <f>VLOOKUP(I231,Feuil8!$A:$B,2,0)</f>
        <v>B2Z40</v>
      </c>
      <c r="I231" s="64" t="s">
        <v>771</v>
      </c>
      <c r="J231" s="65">
        <v>305.23083240800003</v>
      </c>
      <c r="K231" s="65">
        <f>VLOOKUP(H231,Feuil4!$A$6:$AA$214,Feuil3!G231,0)</f>
        <v>109.56316781699999</v>
      </c>
      <c r="L231" s="65">
        <f>VLOOKUP(H231,Feuil5!$A$6:$AJ$214,Feuil3!G231,0)</f>
        <v>72.556967756999995</v>
      </c>
    </row>
    <row r="232" spans="1:12">
      <c r="A232">
        <f t="shared" si="12"/>
        <v>1148</v>
      </c>
      <c r="B232" t="str">
        <f t="shared" si="13"/>
        <v>1148</v>
      </c>
      <c r="C232" t="str">
        <f t="shared" si="14"/>
        <v>1148_9</v>
      </c>
      <c r="D232" t="str">
        <f t="shared" si="15"/>
        <v>T8 Est Ensemble_9</v>
      </c>
      <c r="E232">
        <v>9</v>
      </c>
      <c r="F232" t="s">
        <v>546</v>
      </c>
      <c r="G232" s="1">
        <v>25</v>
      </c>
      <c r="H232" s="57" t="str">
        <f>VLOOKUP(I232,Feuil8!$A:$B,2,0)</f>
        <v>J3Z43</v>
      </c>
      <c r="I232" s="64" t="s">
        <v>117</v>
      </c>
      <c r="J232" s="65">
        <v>304.22585058700002</v>
      </c>
      <c r="K232" s="65">
        <f>VLOOKUP(H232,Feuil4!$A$6:$AA$214,Feuil3!G232,0)</f>
        <v>128.54163323399999</v>
      </c>
      <c r="L232" s="65">
        <f>VLOOKUP(H232,Feuil5!$A$6:$AJ$214,Feuil3!G232,0)</f>
        <v>41.610434625000003</v>
      </c>
    </row>
    <row r="233" spans="1:12">
      <c r="A233">
        <f t="shared" si="12"/>
        <v>1148</v>
      </c>
      <c r="B233" t="str">
        <f t="shared" si="13"/>
        <v>1148</v>
      </c>
      <c r="C233" t="str">
        <f t="shared" si="14"/>
        <v>1148_10</v>
      </c>
      <c r="D233" t="str">
        <f t="shared" si="15"/>
        <v>T8 Est Ensemble_10</v>
      </c>
      <c r="E233">
        <v>10</v>
      </c>
      <c r="F233" t="s">
        <v>546</v>
      </c>
      <c r="G233" s="1">
        <v>25</v>
      </c>
      <c r="H233" s="57" t="str">
        <f>VLOOKUP(I233,Feuil8!$A:$B,2,0)</f>
        <v>L0Z60</v>
      </c>
      <c r="I233" s="66" t="s">
        <v>664</v>
      </c>
      <c r="J233" s="67">
        <v>300.27111660999998</v>
      </c>
      <c r="K233" s="67">
        <f>VLOOKUP(H233,Feuil4!$A$6:$AA$214,Feuil3!G233,0)</f>
        <v>63.128243173000001</v>
      </c>
      <c r="L233" s="67">
        <f>VLOOKUP(H233,Feuil5!$A$6:$AJ$214,Feuil3!G233,0)</f>
        <v>10.223924197000001</v>
      </c>
    </row>
    <row r="234" spans="1:12">
      <c r="A234">
        <f t="shared" si="12"/>
        <v>1149</v>
      </c>
      <c r="B234" t="str">
        <f t="shared" si="13"/>
        <v>1149</v>
      </c>
      <c r="C234" t="str">
        <f t="shared" si="14"/>
        <v>1149_1</v>
      </c>
      <c r="D234" t="str">
        <f t="shared" si="15"/>
        <v>T9 Grand Paris Grand Est_1</v>
      </c>
      <c r="E234">
        <v>1</v>
      </c>
      <c r="F234" t="s">
        <v>547</v>
      </c>
      <c r="G234" s="1">
        <v>26</v>
      </c>
      <c r="H234" s="57" t="str">
        <f>VLOOKUP(I234,Feuil8!$A:$B,2,0)</f>
        <v>T4Z60</v>
      </c>
      <c r="I234" s="62" t="s">
        <v>43</v>
      </c>
      <c r="J234" s="63">
        <v>606.33804642899997</v>
      </c>
      <c r="K234" s="63">
        <f>VLOOKUP(H234,Feuil4!$A$6:$AA$214,Feuil3!G234,0)</f>
        <v>153.188617593</v>
      </c>
      <c r="L234" s="63">
        <f>VLOOKUP(H234,Feuil5!$A$6:$AJ$214,Feuil3!G234,0)</f>
        <v>34.21932786</v>
      </c>
    </row>
    <row r="235" spans="1:12">
      <c r="A235">
        <f t="shared" si="12"/>
        <v>1149</v>
      </c>
      <c r="B235" t="str">
        <f t="shared" si="13"/>
        <v>1149</v>
      </c>
      <c r="C235" t="str">
        <f t="shared" si="14"/>
        <v>1149_2</v>
      </c>
      <c r="D235" t="str">
        <f t="shared" si="15"/>
        <v>T9 Grand Paris Grand Est_2</v>
      </c>
      <c r="E235">
        <v>2</v>
      </c>
      <c r="F235" t="s">
        <v>547</v>
      </c>
      <c r="G235" s="1">
        <v>26</v>
      </c>
      <c r="H235" s="57" t="str">
        <f>VLOOKUP(I235,Feuil8!$A:$B,2,0)</f>
        <v>R0Z60</v>
      </c>
      <c r="I235" s="64" t="s">
        <v>55</v>
      </c>
      <c r="J235" s="65">
        <v>499.89392731700002</v>
      </c>
      <c r="K235" s="65">
        <f>VLOOKUP(H235,Feuil4!$A$6:$AA$214,Feuil3!G235,0)</f>
        <v>122.75723423300001</v>
      </c>
      <c r="L235" s="65">
        <f>VLOOKUP(H235,Feuil5!$A$6:$AJ$214,Feuil3!G235,0)</f>
        <v>62.318787780000001</v>
      </c>
    </row>
    <row r="236" spans="1:12">
      <c r="A236">
        <f t="shared" si="12"/>
        <v>1149</v>
      </c>
      <c r="B236" t="str">
        <f t="shared" si="13"/>
        <v>1149</v>
      </c>
      <c r="C236" t="str">
        <f t="shared" si="14"/>
        <v>1149_3</v>
      </c>
      <c r="D236" t="str">
        <f t="shared" si="15"/>
        <v>T9 Grand Paris Grand Est_3</v>
      </c>
      <c r="E236">
        <v>3</v>
      </c>
      <c r="F236" t="s">
        <v>547</v>
      </c>
      <c r="G236" s="1">
        <v>26</v>
      </c>
      <c r="H236" s="57" t="str">
        <f>VLOOKUP(I236,Feuil8!$A:$B,2,0)</f>
        <v>T6Z61</v>
      </c>
      <c r="I236" s="64" t="s">
        <v>738</v>
      </c>
      <c r="J236" s="65">
        <v>343.46752818700003</v>
      </c>
      <c r="K236" s="65" t="str">
        <f>VLOOKUP(H236,Feuil4!$A$6:$AA$214,Feuil3!G236,0)</f>
        <v/>
      </c>
      <c r="L236" s="65">
        <f>VLOOKUP(H236,Feuil5!$A$6:$AJ$214,Feuil3!G236,0)</f>
        <v>318.41145338899997</v>
      </c>
    </row>
    <row r="237" spans="1:12">
      <c r="A237">
        <f t="shared" si="12"/>
        <v>1149</v>
      </c>
      <c r="B237" t="str">
        <f t="shared" si="13"/>
        <v>1149</v>
      </c>
      <c r="C237" t="str">
        <f t="shared" si="14"/>
        <v>1149_4</v>
      </c>
      <c r="D237" t="str">
        <f t="shared" si="15"/>
        <v>T9 Grand Paris Grand Est_4</v>
      </c>
      <c r="E237">
        <v>4</v>
      </c>
      <c r="F237" t="s">
        <v>547</v>
      </c>
      <c r="G237" s="1">
        <v>26</v>
      </c>
      <c r="H237" s="57" t="str">
        <f>VLOOKUP(I237,Feuil8!$A:$B,2,0)</f>
        <v>S1Z20</v>
      </c>
      <c r="I237" s="64" t="s">
        <v>549</v>
      </c>
      <c r="J237" s="65">
        <v>339.56950014099999</v>
      </c>
      <c r="K237" s="65">
        <f>VLOOKUP(H237,Feuil4!$A$6:$AA$214,Feuil3!G237,0)</f>
        <v>152.013034164</v>
      </c>
      <c r="L237" s="65">
        <f>VLOOKUP(H237,Feuil5!$A$6:$AJ$214,Feuil3!G237,0)</f>
        <v>1</v>
      </c>
    </row>
    <row r="238" spans="1:12">
      <c r="A238">
        <f t="shared" si="12"/>
        <v>1149</v>
      </c>
      <c r="B238" t="str">
        <f t="shared" si="13"/>
        <v>1149</v>
      </c>
      <c r="C238" t="str">
        <f t="shared" si="14"/>
        <v>1149_5</v>
      </c>
      <c r="D238" t="str">
        <f t="shared" si="15"/>
        <v>T9 Grand Paris Grand Est_5</v>
      </c>
      <c r="E238">
        <v>5</v>
      </c>
      <c r="F238" t="s">
        <v>547</v>
      </c>
      <c r="G238" s="1">
        <v>26</v>
      </c>
      <c r="H238" s="57" t="str">
        <f>VLOOKUP(I238,Feuil8!$A:$B,2,0)</f>
        <v>T2A60</v>
      </c>
      <c r="I238" s="64" t="s">
        <v>550</v>
      </c>
      <c r="J238" s="65">
        <v>331.86246812399997</v>
      </c>
      <c r="K238" s="65">
        <f>VLOOKUP(H238,Feuil4!$A$6:$AA$214,Feuil3!G238,0)</f>
        <v>276.04210877700001</v>
      </c>
      <c r="L238" s="65" t="str">
        <f>VLOOKUP(H238,Feuil5!$A$6:$AJ$214,Feuil3!G238,0)</f>
        <v/>
      </c>
    </row>
    <row r="239" spans="1:12">
      <c r="A239">
        <f t="shared" si="12"/>
        <v>1149</v>
      </c>
      <c r="B239" t="str">
        <f t="shared" si="13"/>
        <v>1149</v>
      </c>
      <c r="C239" t="str">
        <f t="shared" si="14"/>
        <v>1149_6</v>
      </c>
      <c r="D239" t="str">
        <f t="shared" si="15"/>
        <v>T9 Grand Paris Grand Est_6</v>
      </c>
      <c r="E239">
        <v>6</v>
      </c>
      <c r="F239" t="s">
        <v>547</v>
      </c>
      <c r="G239" s="1">
        <v>26</v>
      </c>
      <c r="H239" s="57" t="str">
        <f>VLOOKUP(I239,Feuil8!$A:$B,2,0)</f>
        <v>U1Z91</v>
      </c>
      <c r="I239" s="64" t="s">
        <v>635</v>
      </c>
      <c r="J239" s="65">
        <v>329.67043242099999</v>
      </c>
      <c r="K239" s="65" t="str">
        <f>VLOOKUP(H239,Feuil4!$A$6:$AA$214,Feuil3!G239,0)</f>
        <v/>
      </c>
      <c r="L239" s="65" t="str">
        <f>VLOOKUP(H239,Feuil5!$A$6:$AJ$214,Feuil3!G239,0)</f>
        <v/>
      </c>
    </row>
    <row r="240" spans="1:12">
      <c r="A240">
        <f t="shared" si="12"/>
        <v>1149</v>
      </c>
      <c r="B240" t="str">
        <f t="shared" si="13"/>
        <v>1149</v>
      </c>
      <c r="C240" t="str">
        <f t="shared" si="14"/>
        <v>1149_7</v>
      </c>
      <c r="D240" t="str">
        <f t="shared" si="15"/>
        <v>T9 Grand Paris Grand Est_7</v>
      </c>
      <c r="E240">
        <v>7</v>
      </c>
      <c r="F240" t="s">
        <v>547</v>
      </c>
      <c r="G240" s="1">
        <v>26</v>
      </c>
      <c r="H240" s="57" t="str">
        <f>VLOOKUP(I240,Feuil8!$A:$B,2,0)</f>
        <v>T3Z61</v>
      </c>
      <c r="I240" s="64" t="s">
        <v>44</v>
      </c>
      <c r="J240" s="65">
        <v>289.34104772500001</v>
      </c>
      <c r="K240" s="65">
        <f>VLOOKUP(H240,Feuil4!$A$6:$AA$214,Feuil3!G240,0)</f>
        <v>263.93861558600003</v>
      </c>
      <c r="L240" s="65">
        <f>VLOOKUP(H240,Feuil5!$A$6:$AJ$214,Feuil3!G240,0)</f>
        <v>10.646523675999999</v>
      </c>
    </row>
    <row r="241" spans="1:12">
      <c r="A241">
        <f t="shared" si="12"/>
        <v>1149</v>
      </c>
      <c r="B241" t="str">
        <f t="shared" si="13"/>
        <v>1149</v>
      </c>
      <c r="C241" t="str">
        <f t="shared" si="14"/>
        <v>1149_8</v>
      </c>
      <c r="D241" t="str">
        <f t="shared" si="15"/>
        <v>T9 Grand Paris Grand Est_8</v>
      </c>
      <c r="E241">
        <v>8</v>
      </c>
      <c r="F241" t="s">
        <v>547</v>
      </c>
      <c r="G241" s="1">
        <v>26</v>
      </c>
      <c r="H241" s="57" t="str">
        <f>VLOOKUP(I241,Feuil8!$A:$B,2,0)</f>
        <v>B2Z40</v>
      </c>
      <c r="I241" s="64" t="s">
        <v>771</v>
      </c>
      <c r="J241" s="65">
        <v>243.684922371</v>
      </c>
      <c r="K241" s="65">
        <f>VLOOKUP(H241,Feuil4!$A$6:$AA$214,Feuil3!G241,0)</f>
        <v>63.735589795999999</v>
      </c>
      <c r="L241" s="65" t="str">
        <f>VLOOKUP(H241,Feuil5!$A$6:$AJ$214,Feuil3!G241,0)</f>
        <v/>
      </c>
    </row>
    <row r="242" spans="1:12">
      <c r="A242">
        <f t="shared" si="12"/>
        <v>1149</v>
      </c>
      <c r="B242" t="str">
        <f t="shared" si="13"/>
        <v>1149</v>
      </c>
      <c r="C242" t="str">
        <f t="shared" si="14"/>
        <v>1149_9</v>
      </c>
      <c r="D242" t="str">
        <f t="shared" si="15"/>
        <v>T9 Grand Paris Grand Est_9</v>
      </c>
      <c r="E242">
        <v>9</v>
      </c>
      <c r="F242" t="s">
        <v>547</v>
      </c>
      <c r="G242" s="1">
        <v>26</v>
      </c>
      <c r="H242" s="57" t="str">
        <f>VLOOKUP(I242,Feuil8!$A:$B,2,0)</f>
        <v>B4Z41</v>
      </c>
      <c r="I242" s="64" t="s">
        <v>786</v>
      </c>
      <c r="J242" s="65">
        <v>237.360844042</v>
      </c>
      <c r="K242" s="65">
        <f>VLOOKUP(H242,Feuil4!$A$6:$AA$214,Feuil3!G242,0)</f>
        <v>110.763285526</v>
      </c>
      <c r="L242" s="65">
        <f>VLOOKUP(H242,Feuil5!$A$6:$AJ$214,Feuil3!G242,0)</f>
        <v>24.661812381000001</v>
      </c>
    </row>
    <row r="243" spans="1:12">
      <c r="A243">
        <f t="shared" si="12"/>
        <v>1149</v>
      </c>
      <c r="B243" t="str">
        <f t="shared" si="13"/>
        <v>1149</v>
      </c>
      <c r="C243" t="str">
        <f t="shared" si="14"/>
        <v>1149_10</v>
      </c>
      <c r="D243" t="str">
        <f t="shared" si="15"/>
        <v>T9 Grand Paris Grand Est_10</v>
      </c>
      <c r="E243">
        <v>10</v>
      </c>
      <c r="F243" t="s">
        <v>547</v>
      </c>
      <c r="G243" s="1">
        <v>26</v>
      </c>
      <c r="H243" s="57" t="str">
        <f>VLOOKUP(I243,Feuil8!$A:$B,2,0)</f>
        <v>V5Z84</v>
      </c>
      <c r="I243" s="66" t="s">
        <v>677</v>
      </c>
      <c r="J243" s="67">
        <v>228.39087027400001</v>
      </c>
      <c r="K243" s="67">
        <f>VLOOKUP(H243,Feuil4!$A$6:$AA$214,Feuil3!G243,0)</f>
        <v>14.251548904</v>
      </c>
      <c r="L243" s="67">
        <f>VLOOKUP(H243,Feuil5!$A$6:$AJ$214,Feuil3!G243,0)</f>
        <v>14.251548904</v>
      </c>
    </row>
    <row r="244" spans="1:12">
      <c r="A244">
        <f t="shared" si="12"/>
        <v>1126</v>
      </c>
      <c r="B244" t="str">
        <f t="shared" si="13"/>
        <v>1126</v>
      </c>
      <c r="C244" t="str">
        <f t="shared" si="14"/>
        <v>1126_1</v>
      </c>
      <c r="D244" t="str">
        <f t="shared" si="15"/>
        <v>Versailles Saclay_1</v>
      </c>
      <c r="E244">
        <v>1</v>
      </c>
      <c r="F244" t="s">
        <v>166</v>
      </c>
      <c r="G244" s="1">
        <v>27</v>
      </c>
      <c r="H244" s="57" t="str">
        <f>VLOOKUP(I244,Feuil8!$A:$B,2,0)</f>
        <v>M2Z90</v>
      </c>
      <c r="I244" s="62" t="s">
        <v>592</v>
      </c>
      <c r="J244" s="63">
        <v>1804.7976951210001</v>
      </c>
      <c r="K244" s="63">
        <f>VLOOKUP(H244,Feuil4!$A$6:$AA$214,Feuil3!G244,0)</f>
        <v>1433.1470736010001</v>
      </c>
      <c r="L244" s="63" t="str">
        <f>VLOOKUP(H244,Feuil5!$A$6:$AJ$214,Feuil3!G244,0)</f>
        <v/>
      </c>
    </row>
    <row r="245" spans="1:12">
      <c r="A245">
        <f t="shared" si="12"/>
        <v>1126</v>
      </c>
      <c r="B245" t="str">
        <f t="shared" si="13"/>
        <v>1126</v>
      </c>
      <c r="C245" t="str">
        <f t="shared" si="14"/>
        <v>1126_2</v>
      </c>
      <c r="D245" t="str">
        <f t="shared" si="15"/>
        <v>Versailles Saclay_2</v>
      </c>
      <c r="E245">
        <v>2</v>
      </c>
      <c r="F245" t="s">
        <v>166</v>
      </c>
      <c r="G245" s="1">
        <v>27</v>
      </c>
      <c r="H245" s="57" t="str">
        <f>VLOOKUP(I245,Feuil8!$A:$B,2,0)</f>
        <v>T4Z60</v>
      </c>
      <c r="I245" s="64" t="s">
        <v>43</v>
      </c>
      <c r="J245" s="65">
        <v>1257.6798322449999</v>
      </c>
      <c r="K245" s="65">
        <f>VLOOKUP(H245,Feuil4!$A$6:$AA$214,Feuil3!G245,0)</f>
        <v>355.17929675200003</v>
      </c>
      <c r="L245" s="65">
        <f>VLOOKUP(H245,Feuil5!$A$6:$AJ$214,Feuil3!G245,0)</f>
        <v>165.78390168799999</v>
      </c>
    </row>
    <row r="246" spans="1:12">
      <c r="A246">
        <f t="shared" si="12"/>
        <v>1126</v>
      </c>
      <c r="B246" t="str">
        <f t="shared" si="13"/>
        <v>1126</v>
      </c>
      <c r="C246" t="str">
        <f t="shared" si="14"/>
        <v>1126_3</v>
      </c>
      <c r="D246" t="str">
        <f t="shared" si="15"/>
        <v>Versailles Saclay_3</v>
      </c>
      <c r="E246">
        <v>3</v>
      </c>
      <c r="F246" t="s">
        <v>166</v>
      </c>
      <c r="G246" s="1">
        <v>27</v>
      </c>
      <c r="H246" s="57" t="str">
        <f>VLOOKUP(I246,Feuil8!$A:$B,2,0)</f>
        <v>T3Z61</v>
      </c>
      <c r="I246" s="64" t="s">
        <v>44</v>
      </c>
      <c r="J246" s="65">
        <v>1229.187848407</v>
      </c>
      <c r="K246" s="65">
        <f>VLOOKUP(H246,Feuil4!$A$6:$AA$214,Feuil3!G246,0)</f>
        <v>350.77640465100001</v>
      </c>
      <c r="L246" s="65">
        <f>VLOOKUP(H246,Feuil5!$A$6:$AJ$214,Feuil3!G246,0)</f>
        <v>349.408199298</v>
      </c>
    </row>
    <row r="247" spans="1:12">
      <c r="A247">
        <f t="shared" si="12"/>
        <v>1126</v>
      </c>
      <c r="B247" t="str">
        <f t="shared" si="13"/>
        <v>1126</v>
      </c>
      <c r="C247" t="str">
        <f t="shared" si="14"/>
        <v>1126_4</v>
      </c>
      <c r="D247" t="str">
        <f t="shared" si="15"/>
        <v>Versailles Saclay_4</v>
      </c>
      <c r="E247">
        <v>4</v>
      </c>
      <c r="F247" t="s">
        <v>166</v>
      </c>
      <c r="G247" s="1">
        <v>27</v>
      </c>
      <c r="H247" s="57" t="str">
        <f>VLOOKUP(I247,Feuil8!$A:$B,2,0)</f>
        <v>T2B60</v>
      </c>
      <c r="I247" s="64" t="s">
        <v>53</v>
      </c>
      <c r="J247" s="65">
        <v>1160.211602608</v>
      </c>
      <c r="K247" s="65">
        <f>VLOOKUP(H247,Feuil4!$A$6:$AA$214,Feuil3!G247,0)</f>
        <v>115.458403424</v>
      </c>
      <c r="L247" s="65">
        <f>VLOOKUP(H247,Feuil5!$A$6:$AJ$214,Feuil3!G247,0)</f>
        <v>21.744242874000001</v>
      </c>
    </row>
    <row r="248" spans="1:12">
      <c r="A248">
        <f t="shared" si="12"/>
        <v>1126</v>
      </c>
      <c r="B248" t="str">
        <f t="shared" si="13"/>
        <v>1126</v>
      </c>
      <c r="C248" t="str">
        <f t="shared" si="14"/>
        <v>1126_5</v>
      </c>
      <c r="D248" t="str">
        <f t="shared" si="15"/>
        <v>Versailles Saclay_5</v>
      </c>
      <c r="E248">
        <v>5</v>
      </c>
      <c r="F248" t="s">
        <v>166</v>
      </c>
      <c r="G248" s="1">
        <v>27</v>
      </c>
      <c r="H248" s="57" t="str">
        <f>VLOOKUP(I248,Feuil8!$A:$B,2,0)</f>
        <v>S1Z20</v>
      </c>
      <c r="I248" s="64" t="s">
        <v>549</v>
      </c>
      <c r="J248" s="65">
        <v>1086.480761307</v>
      </c>
      <c r="K248" s="65">
        <f>VLOOKUP(H248,Feuil4!$A$6:$AA$214,Feuil3!G248,0)</f>
        <v>90.405418945999998</v>
      </c>
      <c r="L248" s="65">
        <f>VLOOKUP(H248,Feuil5!$A$6:$AJ$214,Feuil3!G248,0)</f>
        <v>231.87220103300001</v>
      </c>
    </row>
    <row r="249" spans="1:12">
      <c r="A249">
        <f t="shared" si="12"/>
        <v>1126</v>
      </c>
      <c r="B249" t="str">
        <f t="shared" si="13"/>
        <v>1126</v>
      </c>
      <c r="C249" t="str">
        <f t="shared" si="14"/>
        <v>1126_6</v>
      </c>
      <c r="D249" t="str">
        <f t="shared" si="15"/>
        <v>Versailles Saclay_6</v>
      </c>
      <c r="E249">
        <v>6</v>
      </c>
      <c r="F249" t="s">
        <v>166</v>
      </c>
      <c r="G249" s="1">
        <v>27</v>
      </c>
      <c r="H249" s="57" t="str">
        <f>VLOOKUP(I249,Feuil8!$A:$B,2,0)</f>
        <v>N0Z90</v>
      </c>
      <c r="I249" s="64" t="s">
        <v>565</v>
      </c>
      <c r="J249" s="65">
        <v>992.826706145</v>
      </c>
      <c r="K249" s="65">
        <f>VLOOKUP(H249,Feuil4!$A$6:$AA$214,Feuil3!G249,0)</f>
        <v>563.84561734500005</v>
      </c>
      <c r="L249" s="65" t="str">
        <f>VLOOKUP(H249,Feuil5!$A$6:$AJ$214,Feuil3!G249,0)</f>
        <v/>
      </c>
    </row>
    <row r="250" spans="1:12">
      <c r="A250">
        <f t="shared" si="12"/>
        <v>1126</v>
      </c>
      <c r="B250" t="str">
        <f t="shared" si="13"/>
        <v>1126</v>
      </c>
      <c r="C250" t="str">
        <f t="shared" si="14"/>
        <v>1126_7</v>
      </c>
      <c r="D250" t="str">
        <f t="shared" si="15"/>
        <v>Versailles Saclay_7</v>
      </c>
      <c r="E250">
        <v>7</v>
      </c>
      <c r="F250" t="s">
        <v>166</v>
      </c>
      <c r="G250" s="1">
        <v>27</v>
      </c>
      <c r="H250" s="57" t="str">
        <f>VLOOKUP(I250,Feuil8!$A:$B,2,0)</f>
        <v>R0Z60</v>
      </c>
      <c r="I250" s="64" t="s">
        <v>55</v>
      </c>
      <c r="J250" s="65">
        <v>891.21988758299995</v>
      </c>
      <c r="K250" s="65">
        <f>VLOOKUP(H250,Feuil4!$A$6:$AA$214,Feuil3!G250,0)</f>
        <v>146.19115648299999</v>
      </c>
      <c r="L250" s="65">
        <f>VLOOKUP(H250,Feuil5!$A$6:$AJ$214,Feuil3!G250,0)</f>
        <v>115.603870507</v>
      </c>
    </row>
    <row r="251" spans="1:12">
      <c r="A251">
        <f t="shared" si="12"/>
        <v>1126</v>
      </c>
      <c r="B251" t="str">
        <f t="shared" si="13"/>
        <v>1126</v>
      </c>
      <c r="C251" t="str">
        <f t="shared" si="14"/>
        <v>1126_8</v>
      </c>
      <c r="D251" t="str">
        <f t="shared" si="15"/>
        <v>Versailles Saclay_8</v>
      </c>
      <c r="E251">
        <v>8</v>
      </c>
      <c r="F251" t="s">
        <v>166</v>
      </c>
      <c r="G251" s="1">
        <v>27</v>
      </c>
      <c r="H251" s="57" t="str">
        <f>VLOOKUP(I251,Feuil8!$A:$B,2,0)</f>
        <v>V5Z81</v>
      </c>
      <c r="I251" s="64" t="s">
        <v>45</v>
      </c>
      <c r="J251" s="65">
        <v>730.22508121700002</v>
      </c>
      <c r="K251" s="65">
        <f>VLOOKUP(H251,Feuil4!$A$6:$AA$214,Feuil3!G251,0)</f>
        <v>313.24679828199999</v>
      </c>
      <c r="L251" s="65">
        <f>VLOOKUP(H251,Feuil5!$A$6:$AJ$214,Feuil3!G251,0)</f>
        <v>208.770557467</v>
      </c>
    </row>
    <row r="252" spans="1:12">
      <c r="A252">
        <f t="shared" si="12"/>
        <v>1126</v>
      </c>
      <c r="B252" t="str">
        <f t="shared" si="13"/>
        <v>1126</v>
      </c>
      <c r="C252" t="str">
        <f t="shared" si="14"/>
        <v>1126_9</v>
      </c>
      <c r="D252" t="str">
        <f t="shared" si="15"/>
        <v>Versailles Saclay_9</v>
      </c>
      <c r="E252">
        <v>9</v>
      </c>
      <c r="F252" t="s">
        <v>166</v>
      </c>
      <c r="G252" s="1">
        <v>27</v>
      </c>
      <c r="H252" s="57" t="str">
        <f>VLOOKUP(I252,Feuil8!$A:$B,2,0)</f>
        <v>R4Z91</v>
      </c>
      <c r="I252" s="64" t="s">
        <v>81</v>
      </c>
      <c r="J252" s="65">
        <v>726.95284466199996</v>
      </c>
      <c r="K252" s="65">
        <f>VLOOKUP(H252,Feuil4!$A$6:$AA$214,Feuil3!G252,0)</f>
        <v>309.64396217199999</v>
      </c>
      <c r="L252" s="65">
        <f>VLOOKUP(H252,Feuil5!$A$6:$AJ$214,Feuil3!G252,0)</f>
        <v>4.7344398050000001</v>
      </c>
    </row>
    <row r="253" spans="1:12">
      <c r="A253">
        <f t="shared" si="12"/>
        <v>1126</v>
      </c>
      <c r="B253" t="str">
        <f t="shared" si="13"/>
        <v>1126</v>
      </c>
      <c r="C253" t="str">
        <f t="shared" si="14"/>
        <v>1126_10</v>
      </c>
      <c r="D253" t="str">
        <f t="shared" si="15"/>
        <v>Versailles Saclay_10</v>
      </c>
      <c r="E253">
        <v>10</v>
      </c>
      <c r="F253" t="s">
        <v>166</v>
      </c>
      <c r="G253" s="1">
        <v>27</v>
      </c>
      <c r="H253" s="57" t="str">
        <f>VLOOKUP(I253,Feuil8!$A:$B,2,0)</f>
        <v>R1Z62</v>
      </c>
      <c r="I253" s="66" t="s">
        <v>50</v>
      </c>
      <c r="J253" s="67">
        <v>654.98625454299997</v>
      </c>
      <c r="K253" s="67">
        <f>VLOOKUP(H253,Feuil4!$A$6:$AA$214,Feuil3!G253,0)</f>
        <v>17.344420106000001</v>
      </c>
      <c r="L253" s="67">
        <f>VLOOKUP(H253,Feuil5!$A$6:$AJ$214,Feuil3!G253,0)</f>
        <v>121.47989376</v>
      </c>
    </row>
    <row r="581" spans="8:12" ht="36">
      <c r="H581" s="59">
        <v>26</v>
      </c>
      <c r="I581" s="60" t="s">
        <v>566</v>
      </c>
      <c r="J581" s="61" t="s">
        <v>83</v>
      </c>
      <c r="K581" s="61"/>
      <c r="L581" s="61"/>
    </row>
    <row r="582" spans="8:12">
      <c r="H582" s="57">
        <v>0</v>
      </c>
      <c r="I582" s="62" t="e">
        <v>#N/A</v>
      </c>
      <c r="J582" s="63">
        <v>0</v>
      </c>
      <c r="K582" s="63"/>
      <c r="L582" s="63"/>
    </row>
    <row r="583" spans="8:12">
      <c r="H583" s="57">
        <v>0</v>
      </c>
      <c r="I583" s="64" t="e">
        <v>#N/A</v>
      </c>
      <c r="J583" s="65">
        <v>0</v>
      </c>
      <c r="K583" s="65"/>
      <c r="L583" s="65"/>
    </row>
    <row r="584" spans="8:12">
      <c r="H584" s="57">
        <v>0</v>
      </c>
      <c r="I584" s="64" t="e">
        <v>#N/A</v>
      </c>
      <c r="J584" s="65">
        <v>0</v>
      </c>
      <c r="K584" s="65"/>
      <c r="L584" s="65"/>
    </row>
    <row r="585" spans="8:12">
      <c r="H585" s="57">
        <v>0</v>
      </c>
      <c r="I585" s="64" t="e">
        <v>#N/A</v>
      </c>
      <c r="J585" s="65">
        <v>0</v>
      </c>
      <c r="K585" s="65"/>
      <c r="L585" s="65"/>
    </row>
    <row r="586" spans="8:12">
      <c r="H586" s="57">
        <v>0</v>
      </c>
      <c r="I586" s="64" t="e">
        <v>#N/A</v>
      </c>
      <c r="J586" s="65">
        <v>0</v>
      </c>
      <c r="K586" s="65"/>
      <c r="L586" s="65"/>
    </row>
    <row r="587" spans="8:12">
      <c r="H587" s="57">
        <v>0</v>
      </c>
      <c r="I587" s="64" t="e">
        <v>#N/A</v>
      </c>
      <c r="J587" s="65">
        <v>0</v>
      </c>
      <c r="K587" s="65"/>
      <c r="L587" s="65"/>
    </row>
    <row r="588" spans="8:12">
      <c r="H588" s="57">
        <v>0</v>
      </c>
      <c r="I588" s="64" t="e">
        <v>#N/A</v>
      </c>
      <c r="J588" s="65">
        <v>0</v>
      </c>
      <c r="K588" s="65"/>
      <c r="L588" s="65"/>
    </row>
    <row r="589" spans="8:12">
      <c r="H589" s="57">
        <v>0</v>
      </c>
      <c r="I589" s="64" t="e">
        <v>#N/A</v>
      </c>
      <c r="J589" s="65">
        <v>0</v>
      </c>
      <c r="K589" s="65"/>
      <c r="L589" s="65"/>
    </row>
    <row r="590" spans="8:12">
      <c r="H590" s="57">
        <v>0</v>
      </c>
      <c r="I590" s="64" t="e">
        <v>#N/A</v>
      </c>
      <c r="J590" s="65">
        <v>0</v>
      </c>
      <c r="K590" s="65"/>
      <c r="L590" s="65"/>
    </row>
    <row r="591" spans="8:12">
      <c r="H591" s="57">
        <v>0</v>
      </c>
      <c r="I591" s="66" t="e">
        <v>#N/A</v>
      </c>
      <c r="J591" s="67">
        <v>0</v>
      </c>
      <c r="K591" s="67"/>
      <c r="L591" s="67"/>
    </row>
    <row r="593" spans="8:12" ht="36">
      <c r="H593" s="59">
        <v>27</v>
      </c>
      <c r="I593" s="60" t="s">
        <v>567</v>
      </c>
      <c r="J593" s="61" t="s">
        <v>83</v>
      </c>
      <c r="K593" s="61"/>
      <c r="L593" s="61"/>
    </row>
    <row r="594" spans="8:12">
      <c r="H594" s="57">
        <v>0</v>
      </c>
      <c r="I594" s="62" t="e">
        <v>#N/A</v>
      </c>
      <c r="J594" s="63">
        <v>0</v>
      </c>
      <c r="K594" s="63"/>
      <c r="L594" s="63"/>
    </row>
    <row r="595" spans="8:12">
      <c r="H595" s="57">
        <v>0</v>
      </c>
      <c r="I595" s="64" t="e">
        <v>#N/A</v>
      </c>
      <c r="J595" s="65">
        <v>0</v>
      </c>
      <c r="K595" s="65"/>
      <c r="L595" s="65"/>
    </row>
    <row r="596" spans="8:12">
      <c r="H596" s="57">
        <v>0</v>
      </c>
      <c r="I596" s="64" t="e">
        <v>#N/A</v>
      </c>
      <c r="J596" s="65">
        <v>0</v>
      </c>
      <c r="K596" s="65"/>
      <c r="L596" s="65"/>
    </row>
    <row r="597" spans="8:12">
      <c r="H597" s="57">
        <v>0</v>
      </c>
      <c r="I597" s="64" t="e">
        <v>#N/A</v>
      </c>
      <c r="J597" s="65">
        <v>0</v>
      </c>
      <c r="K597" s="65"/>
      <c r="L597" s="65"/>
    </row>
    <row r="598" spans="8:12">
      <c r="H598" s="57">
        <v>0</v>
      </c>
      <c r="I598" s="64" t="e">
        <v>#N/A</v>
      </c>
      <c r="J598" s="65">
        <v>0</v>
      </c>
      <c r="K598" s="65"/>
      <c r="L598" s="65"/>
    </row>
    <row r="599" spans="8:12">
      <c r="H599" s="57">
        <v>0</v>
      </c>
      <c r="I599" s="64" t="e">
        <v>#N/A</v>
      </c>
      <c r="J599" s="65">
        <v>0</v>
      </c>
      <c r="K599" s="65"/>
      <c r="L599" s="65"/>
    </row>
    <row r="600" spans="8:12">
      <c r="H600" s="57">
        <v>0</v>
      </c>
      <c r="I600" s="64" t="e">
        <v>#N/A</v>
      </c>
      <c r="J600" s="65">
        <v>0</v>
      </c>
      <c r="K600" s="65"/>
      <c r="L600" s="65"/>
    </row>
    <row r="601" spans="8:12">
      <c r="H601" s="57">
        <v>0</v>
      </c>
      <c r="I601" s="64" t="e">
        <v>#N/A</v>
      </c>
      <c r="J601" s="65">
        <v>0</v>
      </c>
      <c r="K601" s="65"/>
      <c r="L601" s="65"/>
    </row>
    <row r="602" spans="8:12">
      <c r="H602" s="57">
        <v>0</v>
      </c>
      <c r="I602" s="64" t="e">
        <v>#N/A</v>
      </c>
      <c r="J602" s="65">
        <v>0</v>
      </c>
      <c r="K602" s="65"/>
      <c r="L602" s="65"/>
    </row>
    <row r="603" spans="8:12">
      <c r="H603" s="57">
        <v>0</v>
      </c>
      <c r="I603" s="66" t="e">
        <v>#N/A</v>
      </c>
      <c r="J603" s="67">
        <v>0</v>
      </c>
      <c r="K603" s="67"/>
      <c r="L603" s="67"/>
    </row>
    <row r="605" spans="8:12" ht="36">
      <c r="H605" s="59">
        <v>28</v>
      </c>
      <c r="I605" s="60" t="s">
        <v>568</v>
      </c>
      <c r="J605" s="61" t="s">
        <v>83</v>
      </c>
      <c r="K605" s="61"/>
      <c r="L605" s="61"/>
    </row>
    <row r="606" spans="8:12">
      <c r="H606" s="57">
        <v>0</v>
      </c>
      <c r="I606" s="62" t="e">
        <v>#N/A</v>
      </c>
      <c r="J606" s="63">
        <v>0</v>
      </c>
      <c r="K606" s="63"/>
      <c r="L606" s="63"/>
    </row>
    <row r="607" spans="8:12">
      <c r="H607" s="57">
        <v>0</v>
      </c>
      <c r="I607" s="64" t="e">
        <v>#N/A</v>
      </c>
      <c r="J607" s="65">
        <v>0</v>
      </c>
      <c r="K607" s="65"/>
      <c r="L607" s="65"/>
    </row>
    <row r="608" spans="8:12">
      <c r="H608" s="57">
        <v>0</v>
      </c>
      <c r="I608" s="64" t="e">
        <v>#N/A</v>
      </c>
      <c r="J608" s="65">
        <v>0</v>
      </c>
      <c r="K608" s="65"/>
      <c r="L608" s="65"/>
    </row>
    <row r="609" spans="8:12">
      <c r="H609" s="57">
        <v>0</v>
      </c>
      <c r="I609" s="64" t="e">
        <v>#N/A</v>
      </c>
      <c r="J609" s="65">
        <v>0</v>
      </c>
      <c r="K609" s="65"/>
      <c r="L609" s="65"/>
    </row>
    <row r="610" spans="8:12">
      <c r="H610" s="57">
        <v>0</v>
      </c>
      <c r="I610" s="64" t="e">
        <v>#N/A</v>
      </c>
      <c r="J610" s="65">
        <v>0</v>
      </c>
      <c r="K610" s="65"/>
      <c r="L610" s="65"/>
    </row>
    <row r="611" spans="8:12">
      <c r="H611" s="57">
        <v>0</v>
      </c>
      <c r="I611" s="64" t="e">
        <v>#N/A</v>
      </c>
      <c r="J611" s="65">
        <v>0</v>
      </c>
      <c r="K611" s="65"/>
      <c r="L611" s="65"/>
    </row>
    <row r="612" spans="8:12">
      <c r="H612" s="57">
        <v>0</v>
      </c>
      <c r="I612" s="64" t="e">
        <v>#N/A</v>
      </c>
      <c r="J612" s="65">
        <v>0</v>
      </c>
      <c r="K612" s="65"/>
      <c r="L612" s="65"/>
    </row>
    <row r="613" spans="8:12">
      <c r="H613" s="57">
        <v>0</v>
      </c>
      <c r="I613" s="64" t="e">
        <v>#N/A</v>
      </c>
      <c r="J613" s="65">
        <v>0</v>
      </c>
      <c r="K613" s="65"/>
      <c r="L613" s="65"/>
    </row>
    <row r="614" spans="8:12">
      <c r="H614" s="57">
        <v>0</v>
      </c>
      <c r="I614" s="64" t="e">
        <v>#N/A</v>
      </c>
      <c r="J614" s="65">
        <v>0</v>
      </c>
      <c r="K614" s="65"/>
      <c r="L614" s="65"/>
    </row>
    <row r="615" spans="8:12">
      <c r="H615" s="57">
        <v>0</v>
      </c>
      <c r="I615" s="66" t="e">
        <v>#N/A</v>
      </c>
      <c r="J615" s="67">
        <v>0</v>
      </c>
      <c r="K615" s="67"/>
      <c r="L615" s="67"/>
    </row>
    <row r="617" spans="8:12" ht="36">
      <c r="H617" s="59">
        <v>29</v>
      </c>
      <c r="I617" s="60" t="s">
        <v>569</v>
      </c>
      <c r="J617" s="61" t="s">
        <v>83</v>
      </c>
      <c r="K617" s="61"/>
      <c r="L617" s="61"/>
    </row>
    <row r="618" spans="8:12">
      <c r="H618" s="57">
        <v>0</v>
      </c>
      <c r="I618" s="62" t="e">
        <v>#N/A</v>
      </c>
      <c r="J618" s="63">
        <v>0</v>
      </c>
      <c r="K618" s="63"/>
      <c r="L618" s="63"/>
    </row>
    <row r="619" spans="8:12">
      <c r="H619" s="57">
        <v>0</v>
      </c>
      <c r="I619" s="64" t="e">
        <v>#N/A</v>
      </c>
      <c r="J619" s="65">
        <v>0</v>
      </c>
      <c r="K619" s="65"/>
      <c r="L619" s="65"/>
    </row>
    <row r="620" spans="8:12">
      <c r="H620" s="57">
        <v>0</v>
      </c>
      <c r="I620" s="64" t="e">
        <v>#N/A</v>
      </c>
      <c r="J620" s="65">
        <v>0</v>
      </c>
      <c r="K620" s="65"/>
      <c r="L620" s="65"/>
    </row>
    <row r="621" spans="8:12">
      <c r="H621" s="57">
        <v>0</v>
      </c>
      <c r="I621" s="64" t="e">
        <v>#N/A</v>
      </c>
      <c r="J621" s="65">
        <v>0</v>
      </c>
      <c r="K621" s="65"/>
      <c r="L621" s="65"/>
    </row>
    <row r="622" spans="8:12">
      <c r="H622" s="57">
        <v>0</v>
      </c>
      <c r="I622" s="64" t="e">
        <v>#N/A</v>
      </c>
      <c r="J622" s="65">
        <v>0</v>
      </c>
      <c r="K622" s="65"/>
      <c r="L622" s="65"/>
    </row>
    <row r="623" spans="8:12">
      <c r="H623" s="57">
        <v>0</v>
      </c>
      <c r="I623" s="64" t="e">
        <v>#N/A</v>
      </c>
      <c r="J623" s="65">
        <v>0</v>
      </c>
      <c r="K623" s="65"/>
      <c r="L623" s="65"/>
    </row>
    <row r="624" spans="8:12">
      <c r="H624" s="57">
        <v>0</v>
      </c>
      <c r="I624" s="64" t="e">
        <v>#N/A</v>
      </c>
      <c r="J624" s="65">
        <v>0</v>
      </c>
      <c r="K624" s="65"/>
      <c r="L624" s="65"/>
    </row>
    <row r="625" spans="8:12">
      <c r="H625" s="57">
        <v>0</v>
      </c>
      <c r="I625" s="64" t="e">
        <v>#N/A</v>
      </c>
      <c r="J625" s="65">
        <v>0</v>
      </c>
      <c r="K625" s="65"/>
      <c r="L625" s="65"/>
    </row>
    <row r="626" spans="8:12">
      <c r="H626" s="57">
        <v>0</v>
      </c>
      <c r="I626" s="64" t="e">
        <v>#N/A</v>
      </c>
      <c r="J626" s="65">
        <v>0</v>
      </c>
      <c r="K626" s="65"/>
      <c r="L626" s="65"/>
    </row>
    <row r="627" spans="8:12">
      <c r="H627" s="57">
        <v>0</v>
      </c>
      <c r="I627" s="66" t="e">
        <v>#N/A</v>
      </c>
      <c r="J627" s="67">
        <v>0</v>
      </c>
      <c r="K627" s="67"/>
      <c r="L627" s="67"/>
    </row>
    <row r="629" spans="8:12" ht="36">
      <c r="H629" s="59">
        <v>30</v>
      </c>
      <c r="I629" s="60" t="s">
        <v>570</v>
      </c>
      <c r="J629" s="61" t="s">
        <v>83</v>
      </c>
      <c r="K629" s="61"/>
      <c r="L629" s="61"/>
    </row>
    <row r="630" spans="8:12">
      <c r="H630" s="57">
        <v>0</v>
      </c>
      <c r="I630" s="62" t="e">
        <v>#N/A</v>
      </c>
      <c r="J630" s="63">
        <v>0</v>
      </c>
      <c r="K630" s="63"/>
      <c r="L630" s="63"/>
    </row>
    <row r="631" spans="8:12">
      <c r="H631" s="57">
        <v>0</v>
      </c>
      <c r="I631" s="64" t="e">
        <v>#N/A</v>
      </c>
      <c r="J631" s="65">
        <v>0</v>
      </c>
      <c r="K631" s="65"/>
      <c r="L631" s="65"/>
    </row>
    <row r="632" spans="8:12">
      <c r="H632" s="57">
        <v>0</v>
      </c>
      <c r="I632" s="64" t="e">
        <v>#N/A</v>
      </c>
      <c r="J632" s="65">
        <v>0</v>
      </c>
      <c r="K632" s="65"/>
      <c r="L632" s="65"/>
    </row>
    <row r="633" spans="8:12">
      <c r="H633" s="57">
        <v>0</v>
      </c>
      <c r="I633" s="64" t="e">
        <v>#N/A</v>
      </c>
      <c r="J633" s="65">
        <v>0</v>
      </c>
      <c r="K633" s="65"/>
      <c r="L633" s="65"/>
    </row>
    <row r="634" spans="8:12">
      <c r="H634" s="57">
        <v>0</v>
      </c>
      <c r="I634" s="64" t="e">
        <v>#N/A</v>
      </c>
      <c r="J634" s="65">
        <v>0</v>
      </c>
      <c r="K634" s="65"/>
      <c r="L634" s="65"/>
    </row>
    <row r="635" spans="8:12">
      <c r="H635" s="57">
        <v>0</v>
      </c>
      <c r="I635" s="64" t="e">
        <v>#N/A</v>
      </c>
      <c r="J635" s="65">
        <v>0</v>
      </c>
      <c r="K635" s="65"/>
      <c r="L635" s="65"/>
    </row>
    <row r="636" spans="8:12">
      <c r="H636" s="57">
        <v>0</v>
      </c>
      <c r="I636" s="64" t="e">
        <v>#N/A</v>
      </c>
      <c r="J636" s="65">
        <v>0</v>
      </c>
      <c r="K636" s="65"/>
      <c r="L636" s="65"/>
    </row>
    <row r="637" spans="8:12">
      <c r="H637" s="57">
        <v>0</v>
      </c>
      <c r="I637" s="64" t="e">
        <v>#N/A</v>
      </c>
      <c r="J637" s="65">
        <v>0</v>
      </c>
      <c r="K637" s="65"/>
      <c r="L637" s="65"/>
    </row>
    <row r="638" spans="8:12">
      <c r="H638" s="57">
        <v>0</v>
      </c>
      <c r="I638" s="64" t="e">
        <v>#N/A</v>
      </c>
      <c r="J638" s="65">
        <v>0</v>
      </c>
      <c r="K638" s="65"/>
      <c r="L638" s="65"/>
    </row>
    <row r="639" spans="8:12">
      <c r="H639" s="57">
        <v>0</v>
      </c>
      <c r="I639" s="66" t="e">
        <v>#N/A</v>
      </c>
      <c r="J639" s="67">
        <v>0</v>
      </c>
      <c r="K639" s="67"/>
      <c r="L639" s="67"/>
    </row>
    <row r="640" spans="8:12">
      <c r="H640" s="69"/>
      <c r="I640" s="70"/>
      <c r="J640" s="69"/>
      <c r="K640" s="69"/>
      <c r="L640" s="69"/>
    </row>
    <row r="641" spans="8:12" ht="36">
      <c r="H641" s="59">
        <v>31</v>
      </c>
      <c r="I641" s="60" t="s">
        <v>571</v>
      </c>
      <c r="J641" s="61" t="s">
        <v>83</v>
      </c>
      <c r="K641" s="61"/>
      <c r="L641" s="61"/>
    </row>
    <row r="642" spans="8:12">
      <c r="H642" s="57">
        <v>0</v>
      </c>
      <c r="I642" s="62" t="e">
        <v>#N/A</v>
      </c>
      <c r="J642" s="63">
        <v>0</v>
      </c>
      <c r="K642" s="63"/>
      <c r="L642" s="63"/>
    </row>
    <row r="643" spans="8:12">
      <c r="H643" s="57">
        <v>0</v>
      </c>
      <c r="I643" s="64" t="e">
        <v>#N/A</v>
      </c>
      <c r="J643" s="65">
        <v>0</v>
      </c>
      <c r="K643" s="65"/>
      <c r="L643" s="65"/>
    </row>
    <row r="644" spans="8:12">
      <c r="H644" s="57">
        <v>0</v>
      </c>
      <c r="I644" s="64" t="e">
        <v>#N/A</v>
      </c>
      <c r="J644" s="65">
        <v>0</v>
      </c>
      <c r="K644" s="65"/>
      <c r="L644" s="65"/>
    </row>
    <row r="645" spans="8:12">
      <c r="H645" s="57">
        <v>0</v>
      </c>
      <c r="I645" s="64" t="e">
        <v>#N/A</v>
      </c>
      <c r="J645" s="65">
        <v>0</v>
      </c>
      <c r="K645" s="65"/>
      <c r="L645" s="65"/>
    </row>
    <row r="646" spans="8:12">
      <c r="H646" s="57">
        <v>0</v>
      </c>
      <c r="I646" s="64" t="e">
        <v>#N/A</v>
      </c>
      <c r="J646" s="65">
        <v>0</v>
      </c>
      <c r="K646" s="65"/>
      <c r="L646" s="65"/>
    </row>
    <row r="647" spans="8:12">
      <c r="H647" s="57">
        <v>0</v>
      </c>
      <c r="I647" s="64" t="e">
        <v>#N/A</v>
      </c>
      <c r="J647" s="65">
        <v>0</v>
      </c>
      <c r="K647" s="65"/>
      <c r="L647" s="65"/>
    </row>
    <row r="648" spans="8:12">
      <c r="H648" s="57">
        <v>0</v>
      </c>
      <c r="I648" s="64" t="e">
        <v>#N/A</v>
      </c>
      <c r="J648" s="65">
        <v>0</v>
      </c>
      <c r="K648" s="65"/>
      <c r="L648" s="65"/>
    </row>
    <row r="649" spans="8:12">
      <c r="H649" s="57">
        <v>0</v>
      </c>
      <c r="I649" s="64" t="e">
        <v>#N/A</v>
      </c>
      <c r="J649" s="65">
        <v>0</v>
      </c>
      <c r="K649" s="65"/>
      <c r="L649" s="65"/>
    </row>
    <row r="650" spans="8:12">
      <c r="H650" s="57">
        <v>0</v>
      </c>
      <c r="I650" s="64" t="e">
        <v>#N/A</v>
      </c>
      <c r="J650" s="65">
        <v>0</v>
      </c>
      <c r="K650" s="65"/>
      <c r="L650" s="65"/>
    </row>
    <row r="651" spans="8:12">
      <c r="H651" s="57">
        <v>0</v>
      </c>
      <c r="I651" s="66" t="e">
        <v>#N/A</v>
      </c>
      <c r="J651" s="67">
        <v>0</v>
      </c>
      <c r="K651" s="67"/>
      <c r="L651" s="67"/>
    </row>
    <row r="652" spans="8:12">
      <c r="H652" s="69"/>
      <c r="I652" s="70"/>
      <c r="J652" s="69"/>
      <c r="K652" s="69"/>
      <c r="L652" s="69"/>
    </row>
    <row r="653" spans="8:12" ht="36">
      <c r="H653" s="59">
        <v>32</v>
      </c>
      <c r="I653" s="60" t="s">
        <v>572</v>
      </c>
      <c r="J653" s="61" t="s">
        <v>83</v>
      </c>
      <c r="K653" s="61"/>
      <c r="L653" s="61"/>
    </row>
    <row r="654" spans="8:12">
      <c r="H654" s="57">
        <v>0</v>
      </c>
      <c r="I654" s="62" t="e">
        <v>#N/A</v>
      </c>
      <c r="J654" s="63">
        <v>0</v>
      </c>
      <c r="K654" s="63"/>
      <c r="L654" s="63"/>
    </row>
    <row r="655" spans="8:12">
      <c r="H655" s="57">
        <v>0</v>
      </c>
      <c r="I655" s="64" t="e">
        <v>#N/A</v>
      </c>
      <c r="J655" s="65">
        <v>0</v>
      </c>
      <c r="K655" s="65"/>
      <c r="L655" s="65"/>
    </row>
    <row r="656" spans="8:12">
      <c r="H656" s="57">
        <v>0</v>
      </c>
      <c r="I656" s="64" t="e">
        <v>#N/A</v>
      </c>
      <c r="J656" s="65">
        <v>0</v>
      </c>
      <c r="K656" s="65"/>
      <c r="L656" s="65"/>
    </row>
    <row r="657" spans="8:12">
      <c r="H657" s="57">
        <v>0</v>
      </c>
      <c r="I657" s="64" t="e">
        <v>#N/A</v>
      </c>
      <c r="J657" s="65">
        <v>0</v>
      </c>
      <c r="K657" s="65"/>
      <c r="L657" s="65"/>
    </row>
    <row r="658" spans="8:12">
      <c r="H658" s="57">
        <v>0</v>
      </c>
      <c r="I658" s="64" t="e">
        <v>#N/A</v>
      </c>
      <c r="J658" s="65">
        <v>0</v>
      </c>
      <c r="K658" s="65"/>
      <c r="L658" s="65"/>
    </row>
    <row r="659" spans="8:12">
      <c r="H659" s="57">
        <v>0</v>
      </c>
      <c r="I659" s="64" t="e">
        <v>#N/A</v>
      </c>
      <c r="J659" s="65">
        <v>0</v>
      </c>
      <c r="K659" s="65"/>
      <c r="L659" s="65"/>
    </row>
    <row r="660" spans="8:12">
      <c r="H660" s="57">
        <v>0</v>
      </c>
      <c r="I660" s="64" t="e">
        <v>#N/A</v>
      </c>
      <c r="J660" s="65">
        <v>0</v>
      </c>
      <c r="K660" s="65"/>
      <c r="L660" s="65"/>
    </row>
    <row r="661" spans="8:12">
      <c r="H661" s="57">
        <v>0</v>
      </c>
      <c r="I661" s="64" t="e">
        <v>#N/A</v>
      </c>
      <c r="J661" s="65">
        <v>0</v>
      </c>
      <c r="K661" s="65"/>
      <c r="L661" s="65"/>
    </row>
    <row r="662" spans="8:12">
      <c r="H662" s="57">
        <v>0</v>
      </c>
      <c r="I662" s="64" t="e">
        <v>#N/A</v>
      </c>
      <c r="J662" s="65">
        <v>0</v>
      </c>
      <c r="K662" s="65"/>
      <c r="L662" s="65"/>
    </row>
    <row r="663" spans="8:12">
      <c r="H663" s="57">
        <v>0</v>
      </c>
      <c r="I663" s="66" t="e">
        <v>#N/A</v>
      </c>
      <c r="J663" s="67">
        <v>0</v>
      </c>
      <c r="K663" s="67"/>
      <c r="L663" s="67"/>
    </row>
    <row r="664" spans="8:12">
      <c r="H664" s="69"/>
      <c r="I664" s="70"/>
      <c r="J664" s="69"/>
      <c r="K664" s="69"/>
      <c r="L664" s="69"/>
    </row>
    <row r="665" spans="8:12" ht="36">
      <c r="H665" s="59">
        <v>33</v>
      </c>
      <c r="I665" s="60" t="s">
        <v>573</v>
      </c>
      <c r="J665" s="61" t="s">
        <v>83</v>
      </c>
      <c r="K665" s="61"/>
      <c r="L665" s="61"/>
    </row>
    <row r="666" spans="8:12">
      <c r="H666" s="57">
        <v>0</v>
      </c>
      <c r="I666" s="62" t="e">
        <v>#N/A</v>
      </c>
      <c r="J666" s="63">
        <v>0</v>
      </c>
      <c r="K666" s="63"/>
      <c r="L666" s="63"/>
    </row>
    <row r="667" spans="8:12">
      <c r="H667" s="57">
        <v>0</v>
      </c>
      <c r="I667" s="64" t="e">
        <v>#N/A</v>
      </c>
      <c r="J667" s="65">
        <v>0</v>
      </c>
      <c r="K667" s="65"/>
      <c r="L667" s="65"/>
    </row>
    <row r="668" spans="8:12">
      <c r="H668" s="57">
        <v>0</v>
      </c>
      <c r="I668" s="64" t="e">
        <v>#N/A</v>
      </c>
      <c r="J668" s="65">
        <v>0</v>
      </c>
      <c r="K668" s="65"/>
      <c r="L668" s="65"/>
    </row>
    <row r="669" spans="8:12">
      <c r="H669" s="57">
        <v>0</v>
      </c>
      <c r="I669" s="64" t="e">
        <v>#N/A</v>
      </c>
      <c r="J669" s="65">
        <v>0</v>
      </c>
      <c r="K669" s="65"/>
      <c r="L669" s="65"/>
    </row>
    <row r="670" spans="8:12">
      <c r="H670" s="57">
        <v>0</v>
      </c>
      <c r="I670" s="64" t="e">
        <v>#N/A</v>
      </c>
      <c r="J670" s="65">
        <v>0</v>
      </c>
      <c r="K670" s="65"/>
      <c r="L670" s="65"/>
    </row>
    <row r="671" spans="8:12">
      <c r="H671" s="57">
        <v>0</v>
      </c>
      <c r="I671" s="64" t="e">
        <v>#N/A</v>
      </c>
      <c r="J671" s="65">
        <v>0</v>
      </c>
      <c r="K671" s="65"/>
      <c r="L671" s="65"/>
    </row>
    <row r="672" spans="8:12">
      <c r="H672" s="57">
        <v>0</v>
      </c>
      <c r="I672" s="64" t="e">
        <v>#N/A</v>
      </c>
      <c r="J672" s="65">
        <v>0</v>
      </c>
      <c r="K672" s="65"/>
      <c r="L672" s="65"/>
    </row>
    <row r="673" spans="8:12">
      <c r="H673" s="57">
        <v>0</v>
      </c>
      <c r="I673" s="64" t="e">
        <v>#N/A</v>
      </c>
      <c r="J673" s="65">
        <v>0</v>
      </c>
      <c r="K673" s="65"/>
      <c r="L673" s="65"/>
    </row>
    <row r="674" spans="8:12">
      <c r="H674" s="57">
        <v>0</v>
      </c>
      <c r="I674" s="64" t="e">
        <v>#N/A</v>
      </c>
      <c r="J674" s="65">
        <v>0</v>
      </c>
      <c r="K674" s="65"/>
      <c r="L674" s="65"/>
    </row>
    <row r="675" spans="8:12">
      <c r="H675" s="57">
        <v>0</v>
      </c>
      <c r="I675" s="66" t="e">
        <v>#N/A</v>
      </c>
      <c r="J675" s="67">
        <v>0</v>
      </c>
      <c r="K675" s="67"/>
      <c r="L675" s="67"/>
    </row>
    <row r="676" spans="8:12">
      <c r="H676" s="69"/>
      <c r="I676" s="70"/>
      <c r="J676" s="69"/>
      <c r="K676" s="69"/>
      <c r="L676" s="69"/>
    </row>
    <row r="677" spans="8:12" ht="36">
      <c r="H677" s="59">
        <v>34</v>
      </c>
      <c r="I677" s="60" t="s">
        <v>574</v>
      </c>
      <c r="J677" s="61" t="s">
        <v>83</v>
      </c>
      <c r="K677" s="61"/>
      <c r="L677" s="61"/>
    </row>
    <row r="678" spans="8:12">
      <c r="H678" s="57">
        <v>0</v>
      </c>
      <c r="I678" s="62" t="e">
        <v>#N/A</v>
      </c>
      <c r="J678" s="63">
        <v>0</v>
      </c>
      <c r="K678" s="63"/>
      <c r="L678" s="63"/>
    </row>
    <row r="679" spans="8:12">
      <c r="H679" s="57">
        <v>0</v>
      </c>
      <c r="I679" s="64" t="e">
        <v>#N/A</v>
      </c>
      <c r="J679" s="65">
        <v>0</v>
      </c>
      <c r="K679" s="65"/>
      <c r="L679" s="65"/>
    </row>
    <row r="680" spans="8:12">
      <c r="H680" s="57">
        <v>0</v>
      </c>
      <c r="I680" s="64" t="e">
        <v>#N/A</v>
      </c>
      <c r="J680" s="65">
        <v>0</v>
      </c>
      <c r="K680" s="65"/>
      <c r="L680" s="65"/>
    </row>
    <row r="681" spans="8:12">
      <c r="H681" s="57">
        <v>0</v>
      </c>
      <c r="I681" s="64" t="e">
        <v>#N/A</v>
      </c>
      <c r="J681" s="65">
        <v>0</v>
      </c>
      <c r="K681" s="65"/>
      <c r="L681" s="65"/>
    </row>
    <row r="682" spans="8:12">
      <c r="H682" s="57">
        <v>0</v>
      </c>
      <c r="I682" s="64" t="e">
        <v>#N/A</v>
      </c>
      <c r="J682" s="65">
        <v>0</v>
      </c>
      <c r="K682" s="65"/>
      <c r="L682" s="65"/>
    </row>
    <row r="683" spans="8:12">
      <c r="H683" s="57">
        <v>0</v>
      </c>
      <c r="I683" s="64" t="e">
        <v>#N/A</v>
      </c>
      <c r="J683" s="65">
        <v>0</v>
      </c>
      <c r="K683" s="65"/>
      <c r="L683" s="65"/>
    </row>
    <row r="684" spans="8:12">
      <c r="H684" s="57">
        <v>0</v>
      </c>
      <c r="I684" s="64" t="e">
        <v>#N/A</v>
      </c>
      <c r="J684" s="65">
        <v>0</v>
      </c>
      <c r="K684" s="65"/>
      <c r="L684" s="65"/>
    </row>
    <row r="685" spans="8:12">
      <c r="H685" s="57">
        <v>0</v>
      </c>
      <c r="I685" s="64" t="e">
        <v>#N/A</v>
      </c>
      <c r="J685" s="65">
        <v>0</v>
      </c>
      <c r="K685" s="65"/>
      <c r="L685" s="65"/>
    </row>
    <row r="686" spans="8:12">
      <c r="H686" s="57">
        <v>0</v>
      </c>
      <c r="I686" s="64" t="e">
        <v>#N/A</v>
      </c>
      <c r="J686" s="65">
        <v>0</v>
      </c>
      <c r="K686" s="65"/>
      <c r="L686" s="65"/>
    </row>
    <row r="687" spans="8:12">
      <c r="H687" s="57">
        <v>0</v>
      </c>
      <c r="I687" s="66" t="e">
        <v>#N/A</v>
      </c>
      <c r="J687" s="67">
        <v>0</v>
      </c>
      <c r="K687" s="67"/>
      <c r="L687" s="67"/>
    </row>
    <row r="688" spans="8:12">
      <c r="H688" s="69"/>
      <c r="I688" s="70"/>
      <c r="J688" s="69"/>
      <c r="K688" s="69"/>
      <c r="L688" s="69"/>
    </row>
    <row r="689" spans="8:12" ht="36">
      <c r="H689" s="59">
        <v>35</v>
      </c>
      <c r="I689" s="60">
        <v>0</v>
      </c>
      <c r="J689" s="61" t="s">
        <v>83</v>
      </c>
      <c r="K689" s="61"/>
      <c r="L689" s="61"/>
    </row>
    <row r="690" spans="8:12">
      <c r="H690" s="57">
        <v>0</v>
      </c>
      <c r="I690" s="62" t="e">
        <v>#N/A</v>
      </c>
      <c r="J690" s="63">
        <v>0</v>
      </c>
      <c r="K690" s="63"/>
      <c r="L690" s="63"/>
    </row>
    <row r="691" spans="8:12">
      <c r="H691" s="57">
        <v>0</v>
      </c>
      <c r="I691" s="64" t="e">
        <v>#N/A</v>
      </c>
      <c r="J691" s="65">
        <v>0</v>
      </c>
      <c r="K691" s="65"/>
      <c r="L691" s="65"/>
    </row>
    <row r="692" spans="8:12">
      <c r="H692" s="57">
        <v>0</v>
      </c>
      <c r="I692" s="64" t="e">
        <v>#N/A</v>
      </c>
      <c r="J692" s="65">
        <v>0</v>
      </c>
      <c r="K692" s="65"/>
      <c r="L692" s="65"/>
    </row>
    <row r="693" spans="8:12">
      <c r="H693" s="57">
        <v>0</v>
      </c>
      <c r="I693" s="64" t="e">
        <v>#N/A</v>
      </c>
      <c r="J693" s="65">
        <v>0</v>
      </c>
      <c r="K693" s="65"/>
      <c r="L693" s="65"/>
    </row>
    <row r="694" spans="8:12">
      <c r="H694" s="57">
        <v>0</v>
      </c>
      <c r="I694" s="64" t="e">
        <v>#N/A</v>
      </c>
      <c r="J694" s="65">
        <v>0</v>
      </c>
      <c r="K694" s="65"/>
      <c r="L694" s="65"/>
    </row>
    <row r="695" spans="8:12">
      <c r="H695" s="57">
        <v>0</v>
      </c>
      <c r="I695" s="64" t="e">
        <v>#N/A</v>
      </c>
      <c r="J695" s="65">
        <v>0</v>
      </c>
      <c r="K695" s="65"/>
      <c r="L695" s="65"/>
    </row>
    <row r="696" spans="8:12">
      <c r="H696" s="57">
        <v>0</v>
      </c>
      <c r="I696" s="64" t="e">
        <v>#N/A</v>
      </c>
      <c r="J696" s="65">
        <v>0</v>
      </c>
      <c r="K696" s="65"/>
      <c r="L696" s="65"/>
    </row>
    <row r="697" spans="8:12">
      <c r="H697" s="57">
        <v>0</v>
      </c>
      <c r="I697" s="64" t="e">
        <v>#N/A</v>
      </c>
      <c r="J697" s="65">
        <v>0</v>
      </c>
      <c r="K697" s="65"/>
      <c r="L697" s="65"/>
    </row>
    <row r="698" spans="8:12">
      <c r="H698" s="57">
        <v>0</v>
      </c>
      <c r="I698" s="64" t="e">
        <v>#N/A</v>
      </c>
      <c r="J698" s="65">
        <v>0</v>
      </c>
      <c r="K698" s="65"/>
      <c r="L698" s="65"/>
    </row>
    <row r="699" spans="8:12">
      <c r="H699" s="57">
        <v>0</v>
      </c>
      <c r="I699" s="66" t="e">
        <v>#N/A</v>
      </c>
      <c r="J699" s="67">
        <v>0</v>
      </c>
      <c r="K699" s="67"/>
      <c r="L699" s="67"/>
    </row>
    <row r="700" spans="8:12">
      <c r="H700" s="69"/>
      <c r="I700" s="70"/>
      <c r="J700" s="69"/>
      <c r="K700" s="69"/>
      <c r="L700" s="69"/>
    </row>
    <row r="701" spans="8:12" ht="36">
      <c r="H701" s="59">
        <v>36</v>
      </c>
      <c r="I701" s="60">
        <v>0</v>
      </c>
      <c r="J701" s="61" t="s">
        <v>83</v>
      </c>
      <c r="K701" s="61"/>
      <c r="L701" s="61"/>
    </row>
    <row r="702" spans="8:12">
      <c r="H702" s="57">
        <v>0</v>
      </c>
      <c r="I702" s="62" t="e">
        <v>#N/A</v>
      </c>
      <c r="J702" s="63">
        <v>0</v>
      </c>
      <c r="K702" s="63"/>
      <c r="L702" s="63"/>
    </row>
    <row r="703" spans="8:12">
      <c r="H703" s="57">
        <v>0</v>
      </c>
      <c r="I703" s="64" t="e">
        <v>#N/A</v>
      </c>
      <c r="J703" s="65">
        <v>0</v>
      </c>
      <c r="K703" s="65"/>
      <c r="L703" s="65"/>
    </row>
    <row r="704" spans="8:12">
      <c r="H704" s="57">
        <v>0</v>
      </c>
      <c r="I704" s="64" t="e">
        <v>#N/A</v>
      </c>
      <c r="J704" s="65">
        <v>0</v>
      </c>
      <c r="K704" s="65"/>
      <c r="L704" s="65"/>
    </row>
    <row r="705" spans="8:12">
      <c r="H705" s="57">
        <v>0</v>
      </c>
      <c r="I705" s="64" t="e">
        <v>#N/A</v>
      </c>
      <c r="J705" s="65">
        <v>0</v>
      </c>
      <c r="K705" s="65"/>
      <c r="L705" s="65"/>
    </row>
    <row r="706" spans="8:12">
      <c r="H706" s="57">
        <v>0</v>
      </c>
      <c r="I706" s="64" t="e">
        <v>#N/A</v>
      </c>
      <c r="J706" s="65">
        <v>0</v>
      </c>
      <c r="K706" s="65"/>
      <c r="L706" s="65"/>
    </row>
    <row r="707" spans="8:12">
      <c r="H707" s="57">
        <v>0</v>
      </c>
      <c r="I707" s="64" t="e">
        <v>#N/A</v>
      </c>
      <c r="J707" s="65">
        <v>0</v>
      </c>
      <c r="K707" s="65"/>
      <c r="L707" s="65"/>
    </row>
    <row r="708" spans="8:12">
      <c r="H708" s="57">
        <v>0</v>
      </c>
      <c r="I708" s="64" t="e">
        <v>#N/A</v>
      </c>
      <c r="J708" s="65">
        <v>0</v>
      </c>
      <c r="K708" s="65"/>
      <c r="L708" s="65"/>
    </row>
    <row r="709" spans="8:12">
      <c r="H709" s="57">
        <v>0</v>
      </c>
      <c r="I709" s="64" t="e">
        <v>#N/A</v>
      </c>
      <c r="J709" s="65">
        <v>0</v>
      </c>
      <c r="K709" s="65"/>
      <c r="L709" s="65"/>
    </row>
    <row r="710" spans="8:12">
      <c r="H710" s="57">
        <v>0</v>
      </c>
      <c r="I710" s="64" t="e">
        <v>#N/A</v>
      </c>
      <c r="J710" s="65">
        <v>0</v>
      </c>
      <c r="K710" s="65"/>
      <c r="L710" s="65"/>
    </row>
    <row r="711" spans="8:12">
      <c r="H711" s="57">
        <v>0</v>
      </c>
      <c r="I711" s="66" t="e">
        <v>#N/A</v>
      </c>
      <c r="J711" s="67">
        <v>0</v>
      </c>
      <c r="K711" s="67"/>
      <c r="L711" s="67"/>
    </row>
    <row r="712" spans="8:12">
      <c r="H712" s="69"/>
      <c r="I712" s="70"/>
      <c r="J712" s="69"/>
      <c r="K712" s="69"/>
      <c r="L712" s="69"/>
    </row>
    <row r="713" spans="8:12" ht="36">
      <c r="H713" s="59">
        <v>37</v>
      </c>
      <c r="I713" s="60">
        <v>0</v>
      </c>
      <c r="J713" s="61" t="s">
        <v>83</v>
      </c>
      <c r="K713" s="61"/>
      <c r="L713" s="61"/>
    </row>
    <row r="714" spans="8:12">
      <c r="H714" s="57">
        <v>0</v>
      </c>
      <c r="I714" s="62" t="e">
        <v>#N/A</v>
      </c>
      <c r="J714" s="63">
        <v>0</v>
      </c>
      <c r="K714" s="63"/>
      <c r="L714" s="63"/>
    </row>
    <row r="715" spans="8:12">
      <c r="H715" s="57">
        <v>0</v>
      </c>
      <c r="I715" s="64" t="e">
        <v>#N/A</v>
      </c>
      <c r="J715" s="65">
        <v>0</v>
      </c>
      <c r="K715" s="65"/>
      <c r="L715" s="65"/>
    </row>
    <row r="716" spans="8:12">
      <c r="H716" s="57">
        <v>0</v>
      </c>
      <c r="I716" s="64" t="e">
        <v>#N/A</v>
      </c>
      <c r="J716" s="65">
        <v>0</v>
      </c>
      <c r="K716" s="65"/>
      <c r="L716" s="65"/>
    </row>
    <row r="717" spans="8:12">
      <c r="H717" s="57">
        <v>0</v>
      </c>
      <c r="I717" s="64" t="e">
        <v>#N/A</v>
      </c>
      <c r="J717" s="65">
        <v>0</v>
      </c>
      <c r="K717" s="65"/>
      <c r="L717" s="65"/>
    </row>
    <row r="718" spans="8:12">
      <c r="H718" s="57">
        <v>0</v>
      </c>
      <c r="I718" s="64" t="e">
        <v>#N/A</v>
      </c>
      <c r="J718" s="65">
        <v>0</v>
      </c>
      <c r="K718" s="65"/>
      <c r="L718" s="65"/>
    </row>
    <row r="719" spans="8:12">
      <c r="H719" s="57">
        <v>0</v>
      </c>
      <c r="I719" s="64" t="e">
        <v>#N/A</v>
      </c>
      <c r="J719" s="65">
        <v>0</v>
      </c>
      <c r="K719" s="65"/>
      <c r="L719" s="65"/>
    </row>
    <row r="720" spans="8:12">
      <c r="H720" s="57">
        <v>0</v>
      </c>
      <c r="I720" s="64" t="e">
        <v>#N/A</v>
      </c>
      <c r="J720" s="65">
        <v>0</v>
      </c>
      <c r="K720" s="65"/>
      <c r="L720" s="65"/>
    </row>
    <row r="721" spans="8:12">
      <c r="H721" s="57">
        <v>0</v>
      </c>
      <c r="I721" s="64" t="e">
        <v>#N/A</v>
      </c>
      <c r="J721" s="65">
        <v>0</v>
      </c>
      <c r="K721" s="65"/>
      <c r="L721" s="65"/>
    </row>
    <row r="722" spans="8:12">
      <c r="H722" s="57">
        <v>0</v>
      </c>
      <c r="I722" s="64" t="e">
        <v>#N/A</v>
      </c>
      <c r="J722" s="65">
        <v>0</v>
      </c>
      <c r="K722" s="65"/>
      <c r="L722" s="65"/>
    </row>
    <row r="723" spans="8:12">
      <c r="H723" s="57">
        <v>0</v>
      </c>
      <c r="I723" s="66" t="e">
        <v>#N/A</v>
      </c>
      <c r="J723" s="67">
        <v>0</v>
      </c>
      <c r="K723" s="67"/>
      <c r="L723" s="67"/>
    </row>
    <row r="724" spans="8:12">
      <c r="H724" s="69"/>
      <c r="I724" s="70"/>
      <c r="J724" s="69"/>
      <c r="K724" s="69"/>
      <c r="L724" s="69"/>
    </row>
    <row r="725" spans="8:12" ht="36">
      <c r="H725" s="59">
        <v>38</v>
      </c>
      <c r="I725" s="60">
        <v>0</v>
      </c>
      <c r="J725" s="61" t="s">
        <v>83</v>
      </c>
      <c r="K725" s="61"/>
      <c r="L725" s="61"/>
    </row>
    <row r="726" spans="8:12">
      <c r="H726" s="57">
        <v>0</v>
      </c>
      <c r="I726" s="62" t="e">
        <v>#N/A</v>
      </c>
      <c r="J726" s="63">
        <v>0</v>
      </c>
      <c r="K726" s="63"/>
      <c r="L726" s="63"/>
    </row>
    <row r="727" spans="8:12">
      <c r="H727" s="57">
        <v>0</v>
      </c>
      <c r="I727" s="64" t="e">
        <v>#N/A</v>
      </c>
      <c r="J727" s="65">
        <v>0</v>
      </c>
      <c r="K727" s="65"/>
      <c r="L727" s="65"/>
    </row>
    <row r="728" spans="8:12">
      <c r="H728" s="57">
        <v>0</v>
      </c>
      <c r="I728" s="64" t="e">
        <v>#N/A</v>
      </c>
      <c r="J728" s="65">
        <v>0</v>
      </c>
      <c r="K728" s="65"/>
      <c r="L728" s="65"/>
    </row>
    <row r="729" spans="8:12">
      <c r="H729" s="57">
        <v>0</v>
      </c>
      <c r="I729" s="64" t="e">
        <v>#N/A</v>
      </c>
      <c r="J729" s="65">
        <v>0</v>
      </c>
      <c r="K729" s="65"/>
      <c r="L729" s="65"/>
    </row>
    <row r="730" spans="8:12">
      <c r="H730" s="57">
        <v>0</v>
      </c>
      <c r="I730" s="64" t="e">
        <v>#N/A</v>
      </c>
      <c r="J730" s="65">
        <v>0</v>
      </c>
      <c r="K730" s="65"/>
      <c r="L730" s="65"/>
    </row>
    <row r="731" spans="8:12">
      <c r="H731" s="57">
        <v>0</v>
      </c>
      <c r="I731" s="64" t="e">
        <v>#N/A</v>
      </c>
      <c r="J731" s="65">
        <v>0</v>
      </c>
      <c r="K731" s="65"/>
      <c r="L731" s="65"/>
    </row>
    <row r="732" spans="8:12">
      <c r="H732" s="57">
        <v>0</v>
      </c>
      <c r="I732" s="64" t="e">
        <v>#N/A</v>
      </c>
      <c r="J732" s="65">
        <v>0</v>
      </c>
      <c r="K732" s="65"/>
      <c r="L732" s="65"/>
    </row>
    <row r="733" spans="8:12">
      <c r="H733" s="57">
        <v>0</v>
      </c>
      <c r="I733" s="64" t="e">
        <v>#N/A</v>
      </c>
      <c r="J733" s="65">
        <v>0</v>
      </c>
      <c r="K733" s="65"/>
      <c r="L733" s="65"/>
    </row>
    <row r="734" spans="8:12">
      <c r="H734" s="57">
        <v>0</v>
      </c>
      <c r="I734" s="64" t="e">
        <v>#N/A</v>
      </c>
      <c r="J734" s="65">
        <v>0</v>
      </c>
      <c r="K734" s="65"/>
      <c r="L734" s="65"/>
    </row>
    <row r="735" spans="8:12">
      <c r="H735" s="57">
        <v>0</v>
      </c>
      <c r="I735" s="66" t="e">
        <v>#N/A</v>
      </c>
      <c r="J735" s="67">
        <v>0</v>
      </c>
      <c r="K735" s="67"/>
      <c r="L735" s="67"/>
    </row>
    <row r="737" spans="8:12" ht="36">
      <c r="H737" s="59">
        <v>39</v>
      </c>
      <c r="I737" s="68">
        <v>0</v>
      </c>
      <c r="J737" s="61" t="s">
        <v>83</v>
      </c>
      <c r="K737" s="61"/>
      <c r="L737" s="61"/>
    </row>
    <row r="738" spans="8:12">
      <c r="H738" s="57">
        <v>0</v>
      </c>
      <c r="I738" s="62" t="e">
        <v>#N/A</v>
      </c>
      <c r="J738" s="63">
        <v>0</v>
      </c>
      <c r="K738" s="63"/>
      <c r="L738" s="63"/>
    </row>
    <row r="739" spans="8:12">
      <c r="H739" s="57">
        <v>0</v>
      </c>
      <c r="I739" s="64" t="e">
        <v>#N/A</v>
      </c>
      <c r="J739" s="65">
        <v>0</v>
      </c>
      <c r="K739" s="65"/>
      <c r="L739" s="65"/>
    </row>
    <row r="740" spans="8:12">
      <c r="H740" s="57">
        <v>0</v>
      </c>
      <c r="I740" s="64" t="e">
        <v>#N/A</v>
      </c>
      <c r="J740" s="65">
        <v>0</v>
      </c>
      <c r="K740" s="65"/>
      <c r="L740" s="65"/>
    </row>
    <row r="741" spans="8:12">
      <c r="H741" s="57">
        <v>0</v>
      </c>
      <c r="I741" s="64" t="e">
        <v>#N/A</v>
      </c>
      <c r="J741" s="65">
        <v>0</v>
      </c>
      <c r="K741" s="65"/>
      <c r="L741" s="65"/>
    </row>
    <row r="742" spans="8:12">
      <c r="H742" s="57">
        <v>0</v>
      </c>
      <c r="I742" s="64" t="e">
        <v>#N/A</v>
      </c>
      <c r="J742" s="65">
        <v>0</v>
      </c>
      <c r="K742" s="65"/>
      <c r="L742" s="65"/>
    </row>
    <row r="743" spans="8:12">
      <c r="H743" s="57">
        <v>0</v>
      </c>
      <c r="I743" s="64" t="e">
        <v>#N/A</v>
      </c>
      <c r="J743" s="65">
        <v>0</v>
      </c>
      <c r="K743" s="65"/>
      <c r="L743" s="65"/>
    </row>
    <row r="744" spans="8:12">
      <c r="H744" s="57">
        <v>0</v>
      </c>
      <c r="I744" s="64" t="e">
        <v>#N/A</v>
      </c>
      <c r="J744" s="65">
        <v>0</v>
      </c>
      <c r="K744" s="65"/>
      <c r="L744" s="65"/>
    </row>
    <row r="745" spans="8:12">
      <c r="H745" s="57">
        <v>0</v>
      </c>
      <c r="I745" s="64" t="e">
        <v>#N/A</v>
      </c>
      <c r="J745" s="65">
        <v>0</v>
      </c>
      <c r="K745" s="65"/>
      <c r="L745" s="65"/>
    </row>
    <row r="746" spans="8:12">
      <c r="H746" s="57">
        <v>0</v>
      </c>
      <c r="I746" s="64" t="e">
        <v>#N/A</v>
      </c>
      <c r="J746" s="65">
        <v>0</v>
      </c>
      <c r="K746" s="65"/>
      <c r="L746" s="65"/>
    </row>
    <row r="747" spans="8:12">
      <c r="H747" s="57">
        <v>0</v>
      </c>
      <c r="I747" s="66" t="e">
        <v>#N/A</v>
      </c>
      <c r="J747" s="67">
        <v>0</v>
      </c>
      <c r="K747" s="67"/>
      <c r="L747" s="67"/>
    </row>
    <row r="749" spans="8:12" ht="36">
      <c r="H749" s="59">
        <v>40</v>
      </c>
      <c r="I749" s="68">
        <v>0</v>
      </c>
      <c r="J749" s="61" t="s">
        <v>83</v>
      </c>
      <c r="K749" s="61"/>
      <c r="L749" s="61"/>
    </row>
    <row r="750" spans="8:12">
      <c r="H750" s="57">
        <v>0</v>
      </c>
      <c r="I750" s="62" t="e">
        <v>#N/A</v>
      </c>
      <c r="J750" s="63">
        <v>0</v>
      </c>
      <c r="K750" s="63"/>
      <c r="L750" s="63"/>
    </row>
    <row r="751" spans="8:12">
      <c r="H751" s="57">
        <v>0</v>
      </c>
      <c r="I751" s="64" t="e">
        <v>#N/A</v>
      </c>
      <c r="J751" s="65">
        <v>0</v>
      </c>
      <c r="K751" s="65"/>
      <c r="L751" s="65"/>
    </row>
    <row r="752" spans="8:12">
      <c r="H752" s="57">
        <v>0</v>
      </c>
      <c r="I752" s="64" t="e">
        <v>#N/A</v>
      </c>
      <c r="J752" s="65">
        <v>0</v>
      </c>
      <c r="K752" s="65"/>
      <c r="L752" s="65"/>
    </row>
    <row r="753" spans="8:12">
      <c r="H753" s="57">
        <v>0</v>
      </c>
      <c r="I753" s="64" t="e">
        <v>#N/A</v>
      </c>
      <c r="J753" s="65">
        <v>0</v>
      </c>
      <c r="K753" s="65"/>
      <c r="L753" s="65"/>
    </row>
    <row r="754" spans="8:12">
      <c r="H754" s="57">
        <v>0</v>
      </c>
      <c r="I754" s="64" t="e">
        <v>#N/A</v>
      </c>
      <c r="J754" s="65">
        <v>0</v>
      </c>
      <c r="K754" s="65"/>
      <c r="L754" s="65"/>
    </row>
    <row r="755" spans="8:12">
      <c r="H755" s="57">
        <v>0</v>
      </c>
      <c r="I755" s="64" t="e">
        <v>#N/A</v>
      </c>
      <c r="J755" s="65">
        <v>0</v>
      </c>
      <c r="K755" s="65"/>
      <c r="L755" s="65"/>
    </row>
    <row r="756" spans="8:12">
      <c r="H756" s="57">
        <v>0</v>
      </c>
      <c r="I756" s="64" t="e">
        <v>#N/A</v>
      </c>
      <c r="J756" s="65">
        <v>0</v>
      </c>
      <c r="K756" s="65"/>
      <c r="L756" s="65"/>
    </row>
    <row r="757" spans="8:12">
      <c r="H757" s="57">
        <v>0</v>
      </c>
      <c r="I757" s="64" t="e">
        <v>#N/A</v>
      </c>
      <c r="J757" s="65">
        <v>0</v>
      </c>
      <c r="K757" s="65"/>
      <c r="L757" s="65"/>
    </row>
    <row r="758" spans="8:12">
      <c r="H758" s="57">
        <v>0</v>
      </c>
      <c r="I758" s="64" t="e">
        <v>#N/A</v>
      </c>
      <c r="J758" s="65">
        <v>0</v>
      </c>
      <c r="K758" s="65"/>
      <c r="L758" s="65"/>
    </row>
    <row r="759" spans="8:12">
      <c r="H759" s="57">
        <v>0</v>
      </c>
      <c r="I759" s="66" t="e">
        <v>#N/A</v>
      </c>
      <c r="J759" s="67">
        <v>0</v>
      </c>
      <c r="K759" s="67"/>
      <c r="L759" s="67"/>
    </row>
    <row r="761" spans="8:12" ht="36">
      <c r="H761" s="59">
        <v>41</v>
      </c>
      <c r="I761" s="68">
        <v>0</v>
      </c>
      <c r="J761" s="61" t="s">
        <v>83</v>
      </c>
      <c r="K761" s="61"/>
      <c r="L761" s="61"/>
    </row>
    <row r="762" spans="8:12">
      <c r="H762" s="57">
        <v>0</v>
      </c>
      <c r="I762" s="62" t="e">
        <v>#N/A</v>
      </c>
      <c r="J762" s="63">
        <v>0</v>
      </c>
      <c r="K762" s="63"/>
      <c r="L762" s="63"/>
    </row>
    <row r="763" spans="8:12">
      <c r="H763" s="57">
        <v>0</v>
      </c>
      <c r="I763" s="64" t="e">
        <v>#N/A</v>
      </c>
      <c r="J763" s="65">
        <v>0</v>
      </c>
      <c r="K763" s="65"/>
      <c r="L763" s="65"/>
    </row>
    <row r="764" spans="8:12">
      <c r="H764" s="57">
        <v>0</v>
      </c>
      <c r="I764" s="64" t="e">
        <v>#N/A</v>
      </c>
      <c r="J764" s="65">
        <v>0</v>
      </c>
      <c r="K764" s="65"/>
      <c r="L764" s="65"/>
    </row>
    <row r="765" spans="8:12">
      <c r="H765" s="57">
        <v>0</v>
      </c>
      <c r="I765" s="64" t="e">
        <v>#N/A</v>
      </c>
      <c r="J765" s="65">
        <v>0</v>
      </c>
      <c r="K765" s="65"/>
      <c r="L765" s="65"/>
    </row>
    <row r="766" spans="8:12">
      <c r="H766" s="57">
        <v>0</v>
      </c>
      <c r="I766" s="64" t="e">
        <v>#N/A</v>
      </c>
      <c r="J766" s="65">
        <v>0</v>
      </c>
      <c r="K766" s="65"/>
      <c r="L766" s="65"/>
    </row>
    <row r="767" spans="8:12">
      <c r="H767" s="57">
        <v>0</v>
      </c>
      <c r="I767" s="64" t="e">
        <v>#N/A</v>
      </c>
      <c r="J767" s="65">
        <v>0</v>
      </c>
      <c r="K767" s="65"/>
      <c r="L767" s="65"/>
    </row>
    <row r="768" spans="8:12">
      <c r="H768" s="57">
        <v>0</v>
      </c>
      <c r="I768" s="64" t="e">
        <v>#N/A</v>
      </c>
      <c r="J768" s="65">
        <v>0</v>
      </c>
      <c r="K768" s="65"/>
      <c r="L768" s="65"/>
    </row>
    <row r="769" spans="8:12">
      <c r="H769" s="57">
        <v>0</v>
      </c>
      <c r="I769" s="64" t="e">
        <v>#N/A</v>
      </c>
      <c r="J769" s="65">
        <v>0</v>
      </c>
      <c r="K769" s="65"/>
      <c r="L769" s="65"/>
    </row>
    <row r="770" spans="8:12">
      <c r="H770" s="57">
        <v>0</v>
      </c>
      <c r="I770" s="64" t="e">
        <v>#N/A</v>
      </c>
      <c r="J770" s="65">
        <v>0</v>
      </c>
      <c r="K770" s="65"/>
      <c r="L770" s="65"/>
    </row>
    <row r="771" spans="8:12">
      <c r="H771" s="57">
        <v>0</v>
      </c>
      <c r="I771" s="66" t="e">
        <v>#N/A</v>
      </c>
      <c r="J771" s="67">
        <v>0</v>
      </c>
      <c r="K771" s="67"/>
      <c r="L771" s="67"/>
    </row>
    <row r="773" spans="8:12" ht="36">
      <c r="H773" s="59">
        <v>42</v>
      </c>
      <c r="I773" s="68">
        <v>0</v>
      </c>
      <c r="J773" s="61" t="s">
        <v>83</v>
      </c>
      <c r="K773" s="61"/>
      <c r="L773" s="61"/>
    </row>
    <row r="774" spans="8:12">
      <c r="H774" s="57">
        <v>0</v>
      </c>
      <c r="I774" s="62" t="e">
        <v>#N/A</v>
      </c>
      <c r="J774" s="63">
        <v>0</v>
      </c>
      <c r="K774" s="63"/>
      <c r="L774" s="63"/>
    </row>
    <row r="775" spans="8:12">
      <c r="H775" s="57">
        <v>0</v>
      </c>
      <c r="I775" s="64" t="e">
        <v>#N/A</v>
      </c>
      <c r="J775" s="65">
        <v>0</v>
      </c>
      <c r="K775" s="65"/>
      <c r="L775" s="65"/>
    </row>
    <row r="776" spans="8:12">
      <c r="H776" s="57">
        <v>0</v>
      </c>
      <c r="I776" s="64" t="e">
        <v>#N/A</v>
      </c>
      <c r="J776" s="65">
        <v>0</v>
      </c>
      <c r="K776" s="65"/>
      <c r="L776" s="65"/>
    </row>
    <row r="777" spans="8:12">
      <c r="H777" s="57">
        <v>0</v>
      </c>
      <c r="I777" s="64" t="e">
        <v>#N/A</v>
      </c>
      <c r="J777" s="65">
        <v>0</v>
      </c>
      <c r="K777" s="65"/>
      <c r="L777" s="65"/>
    </row>
    <row r="778" spans="8:12">
      <c r="H778" s="57">
        <v>0</v>
      </c>
      <c r="I778" s="64" t="e">
        <v>#N/A</v>
      </c>
      <c r="J778" s="65">
        <v>0</v>
      </c>
      <c r="K778" s="65"/>
      <c r="L778" s="65"/>
    </row>
    <row r="779" spans="8:12">
      <c r="H779" s="57">
        <v>0</v>
      </c>
      <c r="I779" s="64" t="e">
        <v>#N/A</v>
      </c>
      <c r="J779" s="65">
        <v>0</v>
      </c>
      <c r="K779" s="65"/>
      <c r="L779" s="65"/>
    </row>
    <row r="780" spans="8:12">
      <c r="H780" s="57">
        <v>0</v>
      </c>
      <c r="I780" s="64" t="e">
        <v>#N/A</v>
      </c>
      <c r="J780" s="65">
        <v>0</v>
      </c>
      <c r="K780" s="65"/>
      <c r="L780" s="65"/>
    </row>
    <row r="781" spans="8:12">
      <c r="H781" s="57">
        <v>0</v>
      </c>
      <c r="I781" s="64" t="e">
        <v>#N/A</v>
      </c>
      <c r="J781" s="65">
        <v>0</v>
      </c>
      <c r="K781" s="65"/>
      <c r="L781" s="65"/>
    </row>
    <row r="782" spans="8:12">
      <c r="H782" s="57">
        <v>0</v>
      </c>
      <c r="I782" s="64" t="e">
        <v>#N/A</v>
      </c>
      <c r="J782" s="65">
        <v>0</v>
      </c>
      <c r="K782" s="65"/>
      <c r="L782" s="65"/>
    </row>
    <row r="783" spans="8:12">
      <c r="H783" s="57">
        <v>0</v>
      </c>
      <c r="I783" s="66" t="e">
        <v>#N/A</v>
      </c>
      <c r="J783" s="67">
        <v>0</v>
      </c>
      <c r="K783" s="67"/>
      <c r="L783" s="67"/>
    </row>
    <row r="785" spans="8:12" ht="36">
      <c r="H785" s="59">
        <v>43</v>
      </c>
      <c r="I785" s="68">
        <v>0</v>
      </c>
      <c r="J785" s="61" t="s">
        <v>83</v>
      </c>
      <c r="K785" s="61"/>
      <c r="L785" s="61"/>
    </row>
    <row r="786" spans="8:12">
      <c r="H786" s="57">
        <v>0</v>
      </c>
      <c r="I786" s="62" t="e">
        <v>#N/A</v>
      </c>
      <c r="J786" s="63">
        <v>0</v>
      </c>
      <c r="K786" s="63"/>
      <c r="L786" s="63"/>
    </row>
    <row r="787" spans="8:12">
      <c r="H787" s="57">
        <v>0</v>
      </c>
      <c r="I787" s="64" t="e">
        <v>#N/A</v>
      </c>
      <c r="J787" s="65">
        <v>0</v>
      </c>
      <c r="K787" s="65"/>
      <c r="L787" s="65"/>
    </row>
    <row r="788" spans="8:12">
      <c r="H788" s="57">
        <v>0</v>
      </c>
      <c r="I788" s="64" t="e">
        <v>#N/A</v>
      </c>
      <c r="J788" s="65">
        <v>0</v>
      </c>
      <c r="K788" s="65"/>
      <c r="L788" s="65"/>
    </row>
    <row r="789" spans="8:12">
      <c r="H789" s="57">
        <v>0</v>
      </c>
      <c r="I789" s="64" t="e">
        <v>#N/A</v>
      </c>
      <c r="J789" s="65">
        <v>0</v>
      </c>
      <c r="K789" s="65"/>
      <c r="L789" s="65"/>
    </row>
    <row r="790" spans="8:12">
      <c r="H790" s="57">
        <v>0</v>
      </c>
      <c r="I790" s="64" t="e">
        <v>#N/A</v>
      </c>
      <c r="J790" s="65">
        <v>0</v>
      </c>
      <c r="K790" s="65"/>
      <c r="L790" s="65"/>
    </row>
    <row r="791" spans="8:12">
      <c r="H791" s="57">
        <v>0</v>
      </c>
      <c r="I791" s="64" t="e">
        <v>#N/A</v>
      </c>
      <c r="J791" s="65">
        <v>0</v>
      </c>
      <c r="K791" s="65"/>
      <c r="L791" s="65"/>
    </row>
    <row r="792" spans="8:12">
      <c r="H792" s="57">
        <v>0</v>
      </c>
      <c r="I792" s="64" t="e">
        <v>#N/A</v>
      </c>
      <c r="J792" s="65">
        <v>0</v>
      </c>
      <c r="K792" s="65"/>
      <c r="L792" s="65"/>
    </row>
    <row r="793" spans="8:12">
      <c r="H793" s="57">
        <v>0</v>
      </c>
      <c r="I793" s="64" t="e">
        <v>#N/A</v>
      </c>
      <c r="J793" s="65">
        <v>0</v>
      </c>
      <c r="K793" s="65"/>
      <c r="L793" s="65"/>
    </row>
    <row r="794" spans="8:12">
      <c r="H794" s="57">
        <v>0</v>
      </c>
      <c r="I794" s="64" t="e">
        <v>#N/A</v>
      </c>
      <c r="J794" s="65">
        <v>0</v>
      </c>
      <c r="K794" s="65"/>
      <c r="L794" s="65"/>
    </row>
    <row r="795" spans="8:12">
      <c r="H795" s="57">
        <v>0</v>
      </c>
      <c r="I795" s="66" t="e">
        <v>#N/A</v>
      </c>
      <c r="J795" s="67">
        <v>0</v>
      </c>
      <c r="K795" s="67"/>
      <c r="L795" s="67"/>
    </row>
    <row r="797" spans="8:12" ht="36">
      <c r="H797" s="59">
        <v>44</v>
      </c>
      <c r="I797" s="68">
        <v>0</v>
      </c>
      <c r="J797" s="61" t="s">
        <v>83</v>
      </c>
      <c r="K797" s="61"/>
      <c r="L797" s="61"/>
    </row>
    <row r="798" spans="8:12">
      <c r="H798" s="57">
        <v>0</v>
      </c>
      <c r="I798" s="62" t="e">
        <v>#N/A</v>
      </c>
      <c r="J798" s="63">
        <v>0</v>
      </c>
      <c r="K798" s="63"/>
      <c r="L798" s="63"/>
    </row>
    <row r="799" spans="8:12">
      <c r="H799" s="57">
        <v>0</v>
      </c>
      <c r="I799" s="64" t="e">
        <v>#N/A</v>
      </c>
      <c r="J799" s="65">
        <v>0</v>
      </c>
      <c r="K799" s="65"/>
      <c r="L799" s="65"/>
    </row>
    <row r="800" spans="8:12">
      <c r="H800" s="57">
        <v>0</v>
      </c>
      <c r="I800" s="64" t="e">
        <v>#N/A</v>
      </c>
      <c r="J800" s="65">
        <v>0</v>
      </c>
      <c r="K800" s="65"/>
      <c r="L800" s="65"/>
    </row>
    <row r="801" spans="8:12">
      <c r="H801" s="57">
        <v>0</v>
      </c>
      <c r="I801" s="64" t="e">
        <v>#N/A</v>
      </c>
      <c r="J801" s="65">
        <v>0</v>
      </c>
      <c r="K801" s="65"/>
      <c r="L801" s="65"/>
    </row>
    <row r="802" spans="8:12">
      <c r="H802" s="57">
        <v>0</v>
      </c>
      <c r="I802" s="64" t="e">
        <v>#N/A</v>
      </c>
      <c r="J802" s="65">
        <v>0</v>
      </c>
      <c r="K802" s="65"/>
      <c r="L802" s="65"/>
    </row>
    <row r="803" spans="8:12">
      <c r="H803" s="57">
        <v>0</v>
      </c>
      <c r="I803" s="64" t="e">
        <v>#N/A</v>
      </c>
      <c r="J803" s="65">
        <v>0</v>
      </c>
      <c r="K803" s="65"/>
      <c r="L803" s="65"/>
    </row>
    <row r="804" spans="8:12">
      <c r="H804" s="57">
        <v>0</v>
      </c>
      <c r="I804" s="64" t="e">
        <v>#N/A</v>
      </c>
      <c r="J804" s="65">
        <v>0</v>
      </c>
      <c r="K804" s="65"/>
      <c r="L804" s="65"/>
    </row>
    <row r="805" spans="8:12">
      <c r="H805" s="57">
        <v>0</v>
      </c>
      <c r="I805" s="64" t="e">
        <v>#N/A</v>
      </c>
      <c r="J805" s="65">
        <v>0</v>
      </c>
      <c r="K805" s="65"/>
      <c r="L805" s="65"/>
    </row>
    <row r="806" spans="8:12">
      <c r="H806" s="57">
        <v>0</v>
      </c>
      <c r="I806" s="64" t="e">
        <v>#N/A</v>
      </c>
      <c r="J806" s="65">
        <v>0</v>
      </c>
      <c r="K806" s="65"/>
      <c r="L806" s="65"/>
    </row>
    <row r="807" spans="8:12">
      <c r="H807" s="57">
        <v>0</v>
      </c>
      <c r="I807" s="66" t="e">
        <v>#N/A</v>
      </c>
      <c r="J807" s="67">
        <v>0</v>
      </c>
      <c r="K807" s="67"/>
      <c r="L807" s="67"/>
    </row>
    <row r="809" spans="8:12" ht="36">
      <c r="H809" s="59">
        <v>45</v>
      </c>
      <c r="I809" s="68">
        <v>0</v>
      </c>
      <c r="J809" s="61" t="s">
        <v>83</v>
      </c>
      <c r="K809" s="61"/>
      <c r="L809" s="61"/>
    </row>
    <row r="810" spans="8:12">
      <c r="H810" s="57">
        <v>0</v>
      </c>
      <c r="I810" s="62" t="e">
        <v>#N/A</v>
      </c>
      <c r="J810" s="63">
        <v>0</v>
      </c>
      <c r="K810" s="63"/>
      <c r="L810" s="63"/>
    </row>
    <row r="811" spans="8:12">
      <c r="H811" s="57">
        <v>0</v>
      </c>
      <c r="I811" s="64" t="e">
        <v>#N/A</v>
      </c>
      <c r="J811" s="65">
        <v>0</v>
      </c>
      <c r="K811" s="65"/>
      <c r="L811" s="65"/>
    </row>
    <row r="812" spans="8:12">
      <c r="H812" s="57">
        <v>0</v>
      </c>
      <c r="I812" s="64" t="e">
        <v>#N/A</v>
      </c>
      <c r="J812" s="65">
        <v>0</v>
      </c>
      <c r="K812" s="65"/>
      <c r="L812" s="65"/>
    </row>
    <row r="813" spans="8:12">
      <c r="H813" s="57">
        <v>0</v>
      </c>
      <c r="I813" s="64" t="e">
        <v>#N/A</v>
      </c>
      <c r="J813" s="65">
        <v>0</v>
      </c>
      <c r="K813" s="65"/>
      <c r="L813" s="65"/>
    </row>
    <row r="814" spans="8:12">
      <c r="H814" s="57">
        <v>0</v>
      </c>
      <c r="I814" s="64" t="e">
        <v>#N/A</v>
      </c>
      <c r="J814" s="65">
        <v>0</v>
      </c>
      <c r="K814" s="65"/>
      <c r="L814" s="65"/>
    </row>
    <row r="815" spans="8:12">
      <c r="H815" s="57">
        <v>0</v>
      </c>
      <c r="I815" s="64" t="e">
        <v>#N/A</v>
      </c>
      <c r="J815" s="65">
        <v>0</v>
      </c>
      <c r="K815" s="65"/>
      <c r="L815" s="65"/>
    </row>
    <row r="816" spans="8:12">
      <c r="H816" s="57">
        <v>0</v>
      </c>
      <c r="I816" s="64" t="e">
        <v>#N/A</v>
      </c>
      <c r="J816" s="65">
        <v>0</v>
      </c>
      <c r="K816" s="65"/>
      <c r="L816" s="65"/>
    </row>
    <row r="817" spans="8:12">
      <c r="H817" s="57">
        <v>0</v>
      </c>
      <c r="I817" s="64" t="e">
        <v>#N/A</v>
      </c>
      <c r="J817" s="65">
        <v>0</v>
      </c>
      <c r="K817" s="65"/>
      <c r="L817" s="65"/>
    </row>
    <row r="818" spans="8:12">
      <c r="H818" s="57">
        <v>0</v>
      </c>
      <c r="I818" s="64" t="e">
        <v>#N/A</v>
      </c>
      <c r="J818" s="65">
        <v>0</v>
      </c>
      <c r="K818" s="65"/>
      <c r="L818" s="65"/>
    </row>
    <row r="819" spans="8:12">
      <c r="H819" s="57">
        <v>0</v>
      </c>
      <c r="I819" s="66" t="e">
        <v>#N/A</v>
      </c>
      <c r="J819" s="67">
        <v>0</v>
      </c>
      <c r="K819" s="67"/>
      <c r="L819" s="67"/>
    </row>
    <row r="821" spans="8:12" ht="36">
      <c r="H821" s="59">
        <v>46</v>
      </c>
      <c r="I821" s="68">
        <v>0</v>
      </c>
      <c r="J821" s="61" t="s">
        <v>83</v>
      </c>
      <c r="K821" s="61"/>
      <c r="L821" s="61"/>
    </row>
    <row r="822" spans="8:12">
      <c r="H822" s="57">
        <v>0</v>
      </c>
      <c r="I822" s="62" t="e">
        <v>#N/A</v>
      </c>
      <c r="J822" s="63">
        <v>0</v>
      </c>
      <c r="K822" s="63"/>
      <c r="L822" s="63"/>
    </row>
    <row r="823" spans="8:12">
      <c r="H823" s="57">
        <v>0</v>
      </c>
      <c r="I823" s="64" t="e">
        <v>#N/A</v>
      </c>
      <c r="J823" s="65">
        <v>0</v>
      </c>
      <c r="K823" s="65"/>
      <c r="L823" s="65"/>
    </row>
    <row r="824" spans="8:12">
      <c r="H824" s="57">
        <v>0</v>
      </c>
      <c r="I824" s="64" t="e">
        <v>#N/A</v>
      </c>
      <c r="J824" s="65">
        <v>0</v>
      </c>
      <c r="K824" s="65"/>
      <c r="L824" s="65"/>
    </row>
    <row r="825" spans="8:12">
      <c r="H825" s="57">
        <v>0</v>
      </c>
      <c r="I825" s="64" t="e">
        <v>#N/A</v>
      </c>
      <c r="J825" s="65">
        <v>0</v>
      </c>
      <c r="K825" s="65"/>
      <c r="L825" s="65"/>
    </row>
    <row r="826" spans="8:12">
      <c r="H826" s="57">
        <v>0</v>
      </c>
      <c r="I826" s="64" t="e">
        <v>#N/A</v>
      </c>
      <c r="J826" s="65">
        <v>0</v>
      </c>
      <c r="K826" s="65"/>
      <c r="L826" s="65"/>
    </row>
    <row r="827" spans="8:12">
      <c r="H827" s="57">
        <v>0</v>
      </c>
      <c r="I827" s="64" t="e">
        <v>#N/A</v>
      </c>
      <c r="J827" s="65">
        <v>0</v>
      </c>
      <c r="K827" s="65"/>
      <c r="L827" s="65"/>
    </row>
    <row r="828" spans="8:12">
      <c r="H828" s="57">
        <v>0</v>
      </c>
      <c r="I828" s="64" t="e">
        <v>#N/A</v>
      </c>
      <c r="J828" s="65">
        <v>0</v>
      </c>
      <c r="K828" s="65"/>
      <c r="L828" s="65"/>
    </row>
    <row r="829" spans="8:12">
      <c r="H829" s="57">
        <v>0</v>
      </c>
      <c r="I829" s="64" t="e">
        <v>#N/A</v>
      </c>
      <c r="J829" s="65">
        <v>0</v>
      </c>
      <c r="K829" s="65"/>
      <c r="L829" s="65"/>
    </row>
    <row r="830" spans="8:12">
      <c r="H830" s="57">
        <v>0</v>
      </c>
      <c r="I830" s="64" t="e">
        <v>#N/A</v>
      </c>
      <c r="J830" s="65">
        <v>0</v>
      </c>
      <c r="K830" s="65"/>
      <c r="L830" s="65"/>
    </row>
    <row r="831" spans="8:12">
      <c r="H831" s="57">
        <v>0</v>
      </c>
      <c r="I831" s="66" t="e">
        <v>#N/A</v>
      </c>
      <c r="J831" s="67">
        <v>0</v>
      </c>
      <c r="K831" s="67"/>
      <c r="L831" s="67"/>
    </row>
    <row r="833" spans="8:12" ht="36">
      <c r="H833" s="59">
        <v>47</v>
      </c>
      <c r="I833" s="68">
        <v>0</v>
      </c>
      <c r="J833" s="61" t="s">
        <v>83</v>
      </c>
      <c r="K833" s="61"/>
      <c r="L833" s="61"/>
    </row>
    <row r="834" spans="8:12">
      <c r="H834" s="57">
        <v>0</v>
      </c>
      <c r="I834" s="62" t="e">
        <v>#N/A</v>
      </c>
      <c r="J834" s="63">
        <v>0</v>
      </c>
      <c r="K834" s="63"/>
      <c r="L834" s="63"/>
    </row>
    <row r="835" spans="8:12">
      <c r="H835" s="57">
        <v>0</v>
      </c>
      <c r="I835" s="64" t="e">
        <v>#N/A</v>
      </c>
      <c r="J835" s="65">
        <v>0</v>
      </c>
      <c r="K835" s="65"/>
      <c r="L835" s="65"/>
    </row>
    <row r="836" spans="8:12">
      <c r="H836" s="57">
        <v>0</v>
      </c>
      <c r="I836" s="64" t="e">
        <v>#N/A</v>
      </c>
      <c r="J836" s="65">
        <v>0</v>
      </c>
      <c r="K836" s="65"/>
      <c r="L836" s="65"/>
    </row>
    <row r="837" spans="8:12">
      <c r="H837" s="57">
        <v>0</v>
      </c>
      <c r="I837" s="64" t="e">
        <v>#N/A</v>
      </c>
      <c r="J837" s="65">
        <v>0</v>
      </c>
      <c r="K837" s="65"/>
      <c r="L837" s="65"/>
    </row>
    <row r="838" spans="8:12">
      <c r="H838" s="57">
        <v>0</v>
      </c>
      <c r="I838" s="64" t="e">
        <v>#N/A</v>
      </c>
      <c r="J838" s="65">
        <v>0</v>
      </c>
      <c r="K838" s="65"/>
      <c r="L838" s="65"/>
    </row>
    <row r="839" spans="8:12">
      <c r="H839" s="57">
        <v>0</v>
      </c>
      <c r="I839" s="64" t="e">
        <v>#N/A</v>
      </c>
      <c r="J839" s="65">
        <v>0</v>
      </c>
      <c r="K839" s="65"/>
      <c r="L839" s="65"/>
    </row>
    <row r="840" spans="8:12">
      <c r="H840" s="57">
        <v>0</v>
      </c>
      <c r="I840" s="64" t="e">
        <v>#N/A</v>
      </c>
      <c r="J840" s="65">
        <v>0</v>
      </c>
      <c r="K840" s="65"/>
      <c r="L840" s="65"/>
    </row>
    <row r="841" spans="8:12">
      <c r="H841" s="57">
        <v>0</v>
      </c>
      <c r="I841" s="64" t="e">
        <v>#N/A</v>
      </c>
      <c r="J841" s="65">
        <v>0</v>
      </c>
      <c r="K841" s="65"/>
      <c r="L841" s="65"/>
    </row>
    <row r="842" spans="8:12">
      <c r="H842" s="57">
        <v>0</v>
      </c>
      <c r="I842" s="64" t="e">
        <v>#N/A</v>
      </c>
      <c r="J842" s="65">
        <v>0</v>
      </c>
      <c r="K842" s="65"/>
      <c r="L842" s="65"/>
    </row>
    <row r="843" spans="8:12">
      <c r="H843" s="57">
        <v>0</v>
      </c>
      <c r="I843" s="66" t="e">
        <v>#N/A</v>
      </c>
      <c r="J843" s="67">
        <v>0</v>
      </c>
      <c r="K843" s="67"/>
      <c r="L843" s="67"/>
    </row>
    <row r="845" spans="8:12" ht="36">
      <c r="H845" s="59">
        <v>48</v>
      </c>
      <c r="I845" s="60">
        <v>0</v>
      </c>
      <c r="J845" s="61" t="s">
        <v>83</v>
      </c>
      <c r="K845" s="61"/>
      <c r="L845" s="61"/>
    </row>
    <row r="846" spans="8:12">
      <c r="H846" s="57">
        <v>0</v>
      </c>
      <c r="I846" s="62" t="e">
        <v>#N/A</v>
      </c>
      <c r="J846" s="63">
        <v>0</v>
      </c>
      <c r="K846" s="63"/>
      <c r="L846" s="63"/>
    </row>
    <row r="847" spans="8:12">
      <c r="H847" s="57">
        <v>0</v>
      </c>
      <c r="I847" s="64" t="e">
        <v>#N/A</v>
      </c>
      <c r="J847" s="65">
        <v>0</v>
      </c>
      <c r="K847" s="65"/>
      <c r="L847" s="65"/>
    </row>
    <row r="848" spans="8:12">
      <c r="H848" s="57">
        <v>0</v>
      </c>
      <c r="I848" s="64" t="e">
        <v>#N/A</v>
      </c>
      <c r="J848" s="65">
        <v>0</v>
      </c>
      <c r="K848" s="65"/>
      <c r="L848" s="65"/>
    </row>
    <row r="849" spans="8:12">
      <c r="H849" s="57">
        <v>0</v>
      </c>
      <c r="I849" s="64" t="e">
        <v>#N/A</v>
      </c>
      <c r="J849" s="65">
        <v>0</v>
      </c>
      <c r="K849" s="65"/>
      <c r="L849" s="65"/>
    </row>
    <row r="850" spans="8:12">
      <c r="H850" s="57">
        <v>0</v>
      </c>
      <c r="I850" s="64" t="e">
        <v>#N/A</v>
      </c>
      <c r="J850" s="65">
        <v>0</v>
      </c>
      <c r="K850" s="65"/>
      <c r="L850" s="65"/>
    </row>
    <row r="851" spans="8:12">
      <c r="H851" s="57">
        <v>0</v>
      </c>
      <c r="I851" s="64" t="e">
        <v>#N/A</v>
      </c>
      <c r="J851" s="65">
        <v>0</v>
      </c>
      <c r="K851" s="65"/>
      <c r="L851" s="65"/>
    </row>
    <row r="852" spans="8:12">
      <c r="H852" s="57">
        <v>0</v>
      </c>
      <c r="I852" s="64" t="e">
        <v>#N/A</v>
      </c>
      <c r="J852" s="65">
        <v>0</v>
      </c>
      <c r="K852" s="65"/>
      <c r="L852" s="65"/>
    </row>
    <row r="853" spans="8:12">
      <c r="H853" s="57">
        <v>0</v>
      </c>
      <c r="I853" s="64" t="e">
        <v>#N/A</v>
      </c>
      <c r="J853" s="65">
        <v>0</v>
      </c>
      <c r="K853" s="65"/>
      <c r="L853" s="65"/>
    </row>
    <row r="854" spans="8:12">
      <c r="H854" s="57">
        <v>0</v>
      </c>
      <c r="I854" s="64" t="e">
        <v>#N/A</v>
      </c>
      <c r="J854" s="65">
        <v>0</v>
      </c>
      <c r="K854" s="65"/>
      <c r="L854" s="65"/>
    </row>
    <row r="855" spans="8:12">
      <c r="H855" s="57">
        <v>0</v>
      </c>
      <c r="I855" s="66" t="e">
        <v>#N/A</v>
      </c>
      <c r="J855" s="67">
        <v>0</v>
      </c>
      <c r="K855" s="67"/>
      <c r="L855" s="67"/>
    </row>
    <row r="857" spans="8:12" ht="36">
      <c r="H857" s="59">
        <v>49</v>
      </c>
      <c r="I857" s="60">
        <v>0</v>
      </c>
      <c r="J857" s="61" t="s">
        <v>83</v>
      </c>
      <c r="K857" s="61"/>
      <c r="L857" s="61"/>
    </row>
    <row r="858" spans="8:12">
      <c r="H858" s="57">
        <v>0</v>
      </c>
      <c r="I858" s="62" t="e">
        <v>#N/A</v>
      </c>
      <c r="J858" s="63">
        <v>0</v>
      </c>
      <c r="K858" s="63"/>
      <c r="L858" s="63"/>
    </row>
    <row r="859" spans="8:12">
      <c r="H859" s="57">
        <v>0</v>
      </c>
      <c r="I859" s="64" t="e">
        <v>#N/A</v>
      </c>
      <c r="J859" s="65">
        <v>0</v>
      </c>
      <c r="K859" s="65"/>
      <c r="L859" s="65"/>
    </row>
    <row r="860" spans="8:12">
      <c r="H860" s="57">
        <v>0</v>
      </c>
      <c r="I860" s="64" t="e">
        <v>#N/A</v>
      </c>
      <c r="J860" s="65">
        <v>0</v>
      </c>
      <c r="K860" s="65"/>
      <c r="L860" s="65"/>
    </row>
    <row r="861" spans="8:12">
      <c r="H861" s="57">
        <v>0</v>
      </c>
      <c r="I861" s="64" t="e">
        <v>#N/A</v>
      </c>
      <c r="J861" s="65">
        <v>0</v>
      </c>
      <c r="K861" s="65"/>
      <c r="L861" s="65"/>
    </row>
    <row r="862" spans="8:12">
      <c r="H862" s="57">
        <v>0</v>
      </c>
      <c r="I862" s="64" t="e">
        <v>#N/A</v>
      </c>
      <c r="J862" s="65">
        <v>0</v>
      </c>
      <c r="K862" s="65"/>
      <c r="L862" s="65"/>
    </row>
    <row r="863" spans="8:12">
      <c r="H863" s="57">
        <v>0</v>
      </c>
      <c r="I863" s="64" t="e">
        <v>#N/A</v>
      </c>
      <c r="J863" s="65">
        <v>0</v>
      </c>
      <c r="K863" s="65"/>
      <c r="L863" s="65"/>
    </row>
    <row r="864" spans="8:12">
      <c r="H864" s="57">
        <v>0</v>
      </c>
      <c r="I864" s="64" t="e">
        <v>#N/A</v>
      </c>
      <c r="J864" s="65">
        <v>0</v>
      </c>
      <c r="K864" s="65"/>
      <c r="L864" s="65"/>
    </row>
    <row r="865" spans="8:12">
      <c r="H865" s="57">
        <v>0</v>
      </c>
      <c r="I865" s="64" t="e">
        <v>#N/A</v>
      </c>
      <c r="J865" s="65">
        <v>0</v>
      </c>
      <c r="K865" s="65"/>
      <c r="L865" s="65"/>
    </row>
    <row r="866" spans="8:12">
      <c r="H866" s="57">
        <v>0</v>
      </c>
      <c r="I866" s="64" t="e">
        <v>#N/A</v>
      </c>
      <c r="J866" s="65">
        <v>0</v>
      </c>
      <c r="K866" s="65"/>
      <c r="L866" s="65"/>
    </row>
    <row r="867" spans="8:12">
      <c r="H867" s="57">
        <v>0</v>
      </c>
      <c r="I867" s="66" t="e">
        <v>#N/A</v>
      </c>
      <c r="J867" s="67">
        <v>0</v>
      </c>
      <c r="K867" s="67"/>
      <c r="L867" s="67"/>
    </row>
    <row r="869" spans="8:12" ht="36">
      <c r="H869" s="59">
        <v>50</v>
      </c>
      <c r="I869" s="60">
        <v>0</v>
      </c>
      <c r="J869" s="61" t="s">
        <v>83</v>
      </c>
      <c r="K869" s="61"/>
      <c r="L869" s="61"/>
    </row>
    <row r="870" spans="8:12">
      <c r="H870" s="57">
        <v>0</v>
      </c>
      <c r="I870" s="62" t="e">
        <v>#N/A</v>
      </c>
      <c r="J870" s="63">
        <v>0</v>
      </c>
      <c r="K870" s="63"/>
      <c r="L870" s="63"/>
    </row>
    <row r="871" spans="8:12">
      <c r="H871" s="57">
        <v>0</v>
      </c>
      <c r="I871" s="64" t="e">
        <v>#N/A</v>
      </c>
      <c r="J871" s="65">
        <v>0</v>
      </c>
      <c r="K871" s="65"/>
      <c r="L871" s="65"/>
    </row>
    <row r="872" spans="8:12">
      <c r="H872" s="57">
        <v>0</v>
      </c>
      <c r="I872" s="64" t="e">
        <v>#N/A</v>
      </c>
      <c r="J872" s="65">
        <v>0</v>
      </c>
      <c r="K872" s="65"/>
      <c r="L872" s="65"/>
    </row>
    <row r="873" spans="8:12">
      <c r="H873" s="57">
        <v>0</v>
      </c>
      <c r="I873" s="64" t="e">
        <v>#N/A</v>
      </c>
      <c r="J873" s="65">
        <v>0</v>
      </c>
      <c r="K873" s="65"/>
      <c r="L873" s="65"/>
    </row>
    <row r="874" spans="8:12">
      <c r="H874" s="57">
        <v>0</v>
      </c>
      <c r="I874" s="64" t="e">
        <v>#N/A</v>
      </c>
      <c r="J874" s="65">
        <v>0</v>
      </c>
      <c r="K874" s="65"/>
      <c r="L874" s="65"/>
    </row>
    <row r="875" spans="8:12">
      <c r="H875" s="57">
        <v>0</v>
      </c>
      <c r="I875" s="64" t="e">
        <v>#N/A</v>
      </c>
      <c r="J875" s="65">
        <v>0</v>
      </c>
      <c r="K875" s="65"/>
      <c r="L875" s="65"/>
    </row>
    <row r="876" spans="8:12">
      <c r="H876" s="57">
        <v>0</v>
      </c>
      <c r="I876" s="64" t="e">
        <v>#N/A</v>
      </c>
      <c r="J876" s="65">
        <v>0</v>
      </c>
      <c r="K876" s="65"/>
      <c r="L876" s="65"/>
    </row>
    <row r="877" spans="8:12">
      <c r="H877" s="57">
        <v>0</v>
      </c>
      <c r="I877" s="64" t="e">
        <v>#N/A</v>
      </c>
      <c r="J877" s="65">
        <v>0</v>
      </c>
      <c r="K877" s="65"/>
      <c r="L877" s="65"/>
    </row>
    <row r="878" spans="8:12">
      <c r="H878" s="57">
        <v>0</v>
      </c>
      <c r="I878" s="64" t="e">
        <v>#N/A</v>
      </c>
      <c r="J878" s="65">
        <v>0</v>
      </c>
      <c r="K878" s="65"/>
      <c r="L878" s="65"/>
    </row>
    <row r="879" spans="8:12">
      <c r="H879" s="57">
        <v>0</v>
      </c>
      <c r="I879" s="66" t="e">
        <v>#N/A</v>
      </c>
      <c r="J879" s="67">
        <v>0</v>
      </c>
      <c r="K879" s="67"/>
      <c r="L879" s="67"/>
    </row>
    <row r="882" spans="8:12" ht="36">
      <c r="H882" s="59">
        <v>51</v>
      </c>
      <c r="I882" s="60">
        <v>0</v>
      </c>
      <c r="J882" s="61" t="s">
        <v>83</v>
      </c>
      <c r="K882" s="61"/>
      <c r="L882" s="61"/>
    </row>
    <row r="883" spans="8:12">
      <c r="H883" s="57">
        <v>0</v>
      </c>
      <c r="I883" s="62" t="e">
        <v>#N/A</v>
      </c>
      <c r="J883" s="63">
        <v>0</v>
      </c>
      <c r="K883" s="63"/>
      <c r="L883" s="63"/>
    </row>
    <row r="884" spans="8:12">
      <c r="H884" s="57">
        <v>0</v>
      </c>
      <c r="I884" s="64" t="e">
        <v>#N/A</v>
      </c>
      <c r="J884" s="65">
        <v>0</v>
      </c>
      <c r="K884" s="65"/>
      <c r="L884" s="65"/>
    </row>
    <row r="885" spans="8:12">
      <c r="H885" s="57">
        <v>0</v>
      </c>
      <c r="I885" s="64" t="e">
        <v>#N/A</v>
      </c>
      <c r="J885" s="65">
        <v>0</v>
      </c>
      <c r="K885" s="65"/>
      <c r="L885" s="65"/>
    </row>
    <row r="886" spans="8:12">
      <c r="H886" s="57">
        <v>0</v>
      </c>
      <c r="I886" s="64" t="e">
        <v>#N/A</v>
      </c>
      <c r="J886" s="65">
        <v>0</v>
      </c>
      <c r="K886" s="65"/>
      <c r="L886" s="65"/>
    </row>
    <row r="887" spans="8:12">
      <c r="H887" s="57">
        <v>0</v>
      </c>
      <c r="I887" s="64" t="e">
        <v>#N/A</v>
      </c>
      <c r="J887" s="65">
        <v>0</v>
      </c>
      <c r="K887" s="65"/>
      <c r="L887" s="65"/>
    </row>
    <row r="888" spans="8:12">
      <c r="H888" s="57">
        <v>0</v>
      </c>
      <c r="I888" s="64" t="e">
        <v>#N/A</v>
      </c>
      <c r="J888" s="65">
        <v>0</v>
      </c>
      <c r="K888" s="65"/>
      <c r="L888" s="65"/>
    </row>
    <row r="889" spans="8:12">
      <c r="H889" s="57">
        <v>0</v>
      </c>
      <c r="I889" s="64" t="e">
        <v>#N/A</v>
      </c>
      <c r="J889" s="65">
        <v>0</v>
      </c>
      <c r="K889" s="65"/>
      <c r="L889" s="65"/>
    </row>
    <row r="890" spans="8:12">
      <c r="H890" s="57">
        <v>0</v>
      </c>
      <c r="I890" s="64" t="e">
        <v>#N/A</v>
      </c>
      <c r="J890" s="65">
        <v>0</v>
      </c>
      <c r="K890" s="65"/>
      <c r="L890" s="65"/>
    </row>
    <row r="891" spans="8:12">
      <c r="H891" s="57">
        <v>0</v>
      </c>
      <c r="I891" s="64" t="e">
        <v>#N/A</v>
      </c>
      <c r="J891" s="65">
        <v>0</v>
      </c>
      <c r="K891" s="65"/>
      <c r="L891" s="65"/>
    </row>
    <row r="892" spans="8:12">
      <c r="H892" s="57">
        <v>0</v>
      </c>
      <c r="I892" s="66" t="e">
        <v>#N/A</v>
      </c>
      <c r="J892" s="67">
        <v>0</v>
      </c>
      <c r="K892" s="67"/>
      <c r="L892" s="67"/>
    </row>
    <row r="895" spans="8:12" ht="36">
      <c r="H895" s="59">
        <v>52</v>
      </c>
      <c r="I895" s="60">
        <v>0</v>
      </c>
      <c r="J895" s="61" t="s">
        <v>83</v>
      </c>
      <c r="K895" s="61"/>
      <c r="L895" s="61"/>
    </row>
    <row r="896" spans="8:12">
      <c r="H896" s="57">
        <v>0</v>
      </c>
      <c r="I896" s="62" t="e">
        <v>#N/A</v>
      </c>
      <c r="J896" s="63">
        <v>0</v>
      </c>
      <c r="K896" s="63"/>
      <c r="L896" s="63"/>
    </row>
    <row r="897" spans="8:12">
      <c r="H897" s="57">
        <v>0</v>
      </c>
      <c r="I897" s="64" t="e">
        <v>#N/A</v>
      </c>
      <c r="J897" s="65">
        <v>0</v>
      </c>
      <c r="K897" s="65"/>
      <c r="L897" s="65"/>
    </row>
    <row r="898" spans="8:12">
      <c r="H898" s="57">
        <v>0</v>
      </c>
      <c r="I898" s="64" t="e">
        <v>#N/A</v>
      </c>
      <c r="J898" s="65">
        <v>0</v>
      </c>
      <c r="K898" s="65"/>
      <c r="L898" s="65"/>
    </row>
    <row r="899" spans="8:12">
      <c r="H899" s="57">
        <v>0</v>
      </c>
      <c r="I899" s="64" t="e">
        <v>#N/A</v>
      </c>
      <c r="J899" s="65">
        <v>0</v>
      </c>
      <c r="K899" s="65"/>
      <c r="L899" s="65"/>
    </row>
    <row r="900" spans="8:12">
      <c r="H900" s="57">
        <v>0</v>
      </c>
      <c r="I900" s="64" t="e">
        <v>#N/A</v>
      </c>
      <c r="J900" s="65">
        <v>0</v>
      </c>
      <c r="K900" s="65"/>
      <c r="L900" s="65"/>
    </row>
    <row r="901" spans="8:12">
      <c r="H901" s="57">
        <v>0</v>
      </c>
      <c r="I901" s="64" t="e">
        <v>#N/A</v>
      </c>
      <c r="J901" s="65">
        <v>0</v>
      </c>
      <c r="K901" s="65"/>
      <c r="L901" s="65"/>
    </row>
    <row r="902" spans="8:12">
      <c r="H902" s="57">
        <v>0</v>
      </c>
      <c r="I902" s="64" t="e">
        <v>#N/A</v>
      </c>
      <c r="J902" s="65">
        <v>0</v>
      </c>
      <c r="K902" s="65"/>
      <c r="L902" s="65"/>
    </row>
    <row r="903" spans="8:12">
      <c r="H903" s="57">
        <v>0</v>
      </c>
      <c r="I903" s="64" t="e">
        <v>#N/A</v>
      </c>
      <c r="J903" s="65">
        <v>0</v>
      </c>
      <c r="K903" s="65"/>
      <c r="L903" s="65"/>
    </row>
    <row r="904" spans="8:12">
      <c r="H904" s="57">
        <v>0</v>
      </c>
      <c r="I904" s="64" t="e">
        <v>#N/A</v>
      </c>
      <c r="J904" s="65">
        <v>0</v>
      </c>
      <c r="K904" s="65"/>
      <c r="L904" s="65"/>
    </row>
    <row r="905" spans="8:12">
      <c r="H905" s="57">
        <v>0</v>
      </c>
      <c r="I905" s="66" t="e">
        <v>#N/A</v>
      </c>
      <c r="J905" s="67">
        <v>0</v>
      </c>
      <c r="K905" s="67"/>
      <c r="L905" s="67"/>
    </row>
  </sheetData>
  <autoFilter ref="A3:L253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4"/>
  <sheetViews>
    <sheetView workbookViewId="0">
      <selection activeCell="D25" sqref="D25"/>
    </sheetView>
  </sheetViews>
  <sheetFormatPr baseColWidth="10" defaultRowHeight="13.8"/>
  <cols>
    <col min="1" max="1" width="72.6640625" style="195" customWidth="1"/>
    <col min="2" max="2" width="11.88671875" style="197" customWidth="1"/>
  </cols>
  <sheetData>
    <row r="1" spans="1:2" ht="24" thickTop="1" thickBot="1">
      <c r="A1" s="191" t="s">
        <v>1026</v>
      </c>
      <c r="B1" s="259" t="s">
        <v>1025</v>
      </c>
    </row>
    <row r="2" spans="1:2" thickTop="1">
      <c r="A2" s="261" t="s">
        <v>1028</v>
      </c>
      <c r="B2" s="260"/>
    </row>
    <row r="3" spans="1:2" thickBot="1">
      <c r="A3" s="262"/>
      <c r="B3" s="260"/>
    </row>
    <row r="4" spans="1:2" ht="18.600000000000001" thickTop="1">
      <c r="A4" s="193"/>
      <c r="B4" s="192"/>
    </row>
    <row r="5" spans="1:2">
      <c r="B5" s="194"/>
    </row>
    <row r="6" spans="1:2">
      <c r="A6" s="196" t="s">
        <v>47</v>
      </c>
      <c r="B6" s="194" t="s">
        <v>230</v>
      </c>
    </row>
    <row r="7" spans="1:2">
      <c r="A7" s="196" t="s">
        <v>583</v>
      </c>
      <c r="B7" s="194" t="s">
        <v>582</v>
      </c>
    </row>
    <row r="8" spans="1:2">
      <c r="A8" s="196" t="s">
        <v>585</v>
      </c>
      <c r="B8" s="194" t="s">
        <v>584</v>
      </c>
    </row>
    <row r="9" spans="1:2">
      <c r="A9" s="196" t="s">
        <v>587</v>
      </c>
      <c r="B9" s="194" t="s">
        <v>586</v>
      </c>
    </row>
    <row r="10" spans="1:2">
      <c r="A10" s="196" t="s">
        <v>589</v>
      </c>
      <c r="B10" s="194" t="s">
        <v>588</v>
      </c>
    </row>
    <row r="11" spans="1:2">
      <c r="A11" s="196" t="s">
        <v>565</v>
      </c>
      <c r="B11" s="194" t="s">
        <v>363</v>
      </c>
    </row>
    <row r="12" spans="1:2">
      <c r="A12" s="196" t="s">
        <v>591</v>
      </c>
      <c r="B12" s="194" t="s">
        <v>590</v>
      </c>
    </row>
    <row r="13" spans="1:2">
      <c r="A13" s="196" t="s">
        <v>592</v>
      </c>
      <c r="B13" s="194" t="s">
        <v>220</v>
      </c>
    </row>
    <row r="14" spans="1:2">
      <c r="A14" s="196" t="s">
        <v>594</v>
      </c>
      <c r="B14" s="194" t="s">
        <v>593</v>
      </c>
    </row>
    <row r="15" spans="1:2">
      <c r="A15" s="196" t="s">
        <v>596</v>
      </c>
      <c r="B15" s="194" t="s">
        <v>595</v>
      </c>
    </row>
    <row r="16" spans="1:2">
      <c r="A16" s="196" t="s">
        <v>598</v>
      </c>
      <c r="B16" s="194" t="s">
        <v>597</v>
      </c>
    </row>
    <row r="17" spans="1:2">
      <c r="A17" s="196" t="s">
        <v>600</v>
      </c>
      <c r="B17" s="194" t="s">
        <v>599</v>
      </c>
    </row>
    <row r="18" spans="1:2">
      <c r="A18" s="196" t="s">
        <v>561</v>
      </c>
      <c r="B18" s="194" t="s">
        <v>560</v>
      </c>
    </row>
    <row r="19" spans="1:2">
      <c r="A19" s="196" t="s">
        <v>602</v>
      </c>
      <c r="B19" s="194" t="s">
        <v>601</v>
      </c>
    </row>
    <row r="20" spans="1:2">
      <c r="A20" s="196" t="s">
        <v>604</v>
      </c>
      <c r="B20" s="194" t="s">
        <v>603</v>
      </c>
    </row>
    <row r="21" spans="1:2">
      <c r="A21" s="196" t="s">
        <v>606</v>
      </c>
      <c r="B21" s="194" t="s">
        <v>605</v>
      </c>
    </row>
    <row r="22" spans="1:2">
      <c r="A22" s="196" t="s">
        <v>81</v>
      </c>
      <c r="B22" s="194" t="s">
        <v>429</v>
      </c>
    </row>
    <row r="23" spans="1:2">
      <c r="A23" s="196" t="s">
        <v>608</v>
      </c>
      <c r="B23" s="194" t="s">
        <v>607</v>
      </c>
    </row>
    <row r="24" spans="1:2">
      <c r="A24" s="196" t="s">
        <v>610</v>
      </c>
      <c r="B24" s="194" t="s">
        <v>609</v>
      </c>
    </row>
    <row r="25" spans="1:2">
      <c r="A25" s="196" t="s">
        <v>612</v>
      </c>
      <c r="B25" s="194" t="s">
        <v>611</v>
      </c>
    </row>
    <row r="26" spans="1:2">
      <c r="A26" s="196" t="s">
        <v>614</v>
      </c>
      <c r="B26" s="194" t="s">
        <v>613</v>
      </c>
    </row>
    <row r="27" spans="1:2">
      <c r="A27" s="196" t="s">
        <v>616</v>
      </c>
      <c r="B27" s="194" t="s">
        <v>615</v>
      </c>
    </row>
    <row r="28" spans="1:2">
      <c r="A28" s="196" t="s">
        <v>618</v>
      </c>
      <c r="B28" s="194" t="s">
        <v>617</v>
      </c>
    </row>
    <row r="29" spans="1:2">
      <c r="A29" s="196" t="s">
        <v>620</v>
      </c>
      <c r="B29" s="194" t="s">
        <v>619</v>
      </c>
    </row>
    <row r="30" spans="1:2">
      <c r="A30" s="196" t="s">
        <v>622</v>
      </c>
      <c r="B30" s="194" t="s">
        <v>621</v>
      </c>
    </row>
    <row r="31" spans="1:2">
      <c r="A31" s="196" t="s">
        <v>624</v>
      </c>
      <c r="B31" s="194" t="s">
        <v>623</v>
      </c>
    </row>
    <row r="32" spans="1:2">
      <c r="A32" s="196" t="s">
        <v>626</v>
      </c>
      <c r="B32" s="194" t="s">
        <v>625</v>
      </c>
    </row>
    <row r="33" spans="1:2">
      <c r="A33" s="196" t="s">
        <v>628</v>
      </c>
      <c r="B33" s="194" t="s">
        <v>627</v>
      </c>
    </row>
    <row r="34" spans="1:2">
      <c r="A34" s="196" t="s">
        <v>630</v>
      </c>
      <c r="B34" s="194" t="s">
        <v>629</v>
      </c>
    </row>
    <row r="35" spans="1:2">
      <c r="A35" s="196" t="s">
        <v>51</v>
      </c>
      <c r="B35" s="194" t="s">
        <v>234</v>
      </c>
    </row>
    <row r="36" spans="1:2">
      <c r="A36" s="196" t="s">
        <v>632</v>
      </c>
      <c r="B36" s="194" t="s">
        <v>631</v>
      </c>
    </row>
    <row r="37" spans="1:2">
      <c r="A37" s="196" t="s">
        <v>634</v>
      </c>
      <c r="B37" s="194" t="s">
        <v>633</v>
      </c>
    </row>
    <row r="38" spans="1:2">
      <c r="A38" s="196" t="s">
        <v>635</v>
      </c>
      <c r="B38" s="194" t="s">
        <v>222</v>
      </c>
    </row>
    <row r="39" spans="1:2">
      <c r="A39" s="196" t="s">
        <v>637</v>
      </c>
      <c r="B39" s="194" t="s">
        <v>636</v>
      </c>
    </row>
    <row r="40" spans="1:2">
      <c r="A40" s="196" t="s">
        <v>639</v>
      </c>
      <c r="B40" s="194" t="s">
        <v>638</v>
      </c>
    </row>
    <row r="41" spans="1:2">
      <c r="A41" s="196" t="s">
        <v>641</v>
      </c>
      <c r="B41" s="194" t="s">
        <v>640</v>
      </c>
    </row>
    <row r="42" spans="1:2">
      <c r="A42" s="196" t="s">
        <v>643</v>
      </c>
      <c r="B42" s="194" t="s">
        <v>642</v>
      </c>
    </row>
    <row r="43" spans="1:2">
      <c r="A43" s="196" t="s">
        <v>645</v>
      </c>
      <c r="B43" s="194" t="s">
        <v>644</v>
      </c>
    </row>
    <row r="44" spans="1:2">
      <c r="A44" s="196" t="s">
        <v>647</v>
      </c>
      <c r="B44" s="194" t="s">
        <v>646</v>
      </c>
    </row>
    <row r="45" spans="1:2">
      <c r="A45" s="196" t="s">
        <v>649</v>
      </c>
      <c r="B45" s="194" t="s">
        <v>648</v>
      </c>
    </row>
    <row r="46" spans="1:2">
      <c r="A46" s="196" t="s">
        <v>651</v>
      </c>
      <c r="B46" s="194" t="s">
        <v>650</v>
      </c>
    </row>
    <row r="47" spans="1:2">
      <c r="A47" s="196" t="s">
        <v>653</v>
      </c>
      <c r="B47" s="194" t="s">
        <v>652</v>
      </c>
    </row>
    <row r="48" spans="1:2">
      <c r="A48" s="196" t="s">
        <v>655</v>
      </c>
      <c r="B48" s="194" t="s">
        <v>654</v>
      </c>
    </row>
    <row r="49" spans="1:2">
      <c r="A49" s="196" t="s">
        <v>657</v>
      </c>
      <c r="B49" s="194" t="s">
        <v>656</v>
      </c>
    </row>
    <row r="50" spans="1:2">
      <c r="A50" s="196" t="s">
        <v>659</v>
      </c>
      <c r="B50" s="194" t="s">
        <v>658</v>
      </c>
    </row>
    <row r="51" spans="1:2">
      <c r="A51" s="196" t="s">
        <v>661</v>
      </c>
      <c r="B51" s="194" t="s">
        <v>660</v>
      </c>
    </row>
    <row r="52" spans="1:2">
      <c r="A52" s="196" t="s">
        <v>663</v>
      </c>
      <c r="B52" s="194" t="s">
        <v>662</v>
      </c>
    </row>
    <row r="53" spans="1:2">
      <c r="A53" s="196" t="s">
        <v>664</v>
      </c>
      <c r="B53" s="194" t="s">
        <v>254</v>
      </c>
    </row>
    <row r="54" spans="1:2">
      <c r="A54" s="196" t="s">
        <v>184</v>
      </c>
      <c r="B54" s="194" t="s">
        <v>448</v>
      </c>
    </row>
    <row r="55" spans="1:2">
      <c r="A55" s="196" t="s">
        <v>665</v>
      </c>
      <c r="B55" s="194" t="s">
        <v>443</v>
      </c>
    </row>
    <row r="56" spans="1:2">
      <c r="A56" s="196" t="s">
        <v>52</v>
      </c>
      <c r="B56" s="194" t="s">
        <v>329</v>
      </c>
    </row>
    <row r="57" spans="1:2">
      <c r="A57" s="196" t="s">
        <v>48</v>
      </c>
      <c r="B57" s="194" t="s">
        <v>236</v>
      </c>
    </row>
    <row r="58" spans="1:2">
      <c r="A58" s="196" t="s">
        <v>666</v>
      </c>
      <c r="B58" s="194" t="s">
        <v>434</v>
      </c>
    </row>
    <row r="59" spans="1:2">
      <c r="A59" s="196" t="s">
        <v>667</v>
      </c>
      <c r="B59" s="194" t="s">
        <v>431</v>
      </c>
    </row>
    <row r="60" spans="1:2">
      <c r="A60" s="196" t="s">
        <v>669</v>
      </c>
      <c r="B60" s="194" t="s">
        <v>668</v>
      </c>
    </row>
    <row r="61" spans="1:2">
      <c r="A61" s="196" t="s">
        <v>45</v>
      </c>
      <c r="B61" s="194" t="s">
        <v>301</v>
      </c>
    </row>
    <row r="62" spans="1:2">
      <c r="A62" s="196" t="s">
        <v>671</v>
      </c>
      <c r="B62" s="194" t="s">
        <v>670</v>
      </c>
    </row>
    <row r="63" spans="1:2">
      <c r="A63" s="196" t="s">
        <v>554</v>
      </c>
      <c r="B63" s="194" t="s">
        <v>553</v>
      </c>
    </row>
    <row r="64" spans="1:2">
      <c r="A64" s="196" t="s">
        <v>673</v>
      </c>
      <c r="B64" s="194" t="s">
        <v>672</v>
      </c>
    </row>
    <row r="65" spans="1:2">
      <c r="A65" s="196" t="s">
        <v>675</v>
      </c>
      <c r="B65" s="194" t="s">
        <v>674</v>
      </c>
    </row>
    <row r="66" spans="1:2">
      <c r="A66" s="196" t="s">
        <v>552</v>
      </c>
      <c r="B66" s="194" t="s">
        <v>255</v>
      </c>
    </row>
    <row r="67" spans="1:2">
      <c r="A67" s="196" t="s">
        <v>677</v>
      </c>
      <c r="B67" s="194" t="s">
        <v>676</v>
      </c>
    </row>
    <row r="68" spans="1:2">
      <c r="A68" s="196" t="s">
        <v>679</v>
      </c>
      <c r="B68" s="194" t="s">
        <v>678</v>
      </c>
    </row>
    <row r="69" spans="1:2">
      <c r="A69" s="196" t="s">
        <v>681</v>
      </c>
      <c r="B69" s="194" t="s">
        <v>680</v>
      </c>
    </row>
    <row r="70" spans="1:2">
      <c r="A70" s="196" t="s">
        <v>683</v>
      </c>
      <c r="B70" s="194" t="s">
        <v>682</v>
      </c>
    </row>
    <row r="71" spans="1:2">
      <c r="A71" s="196" t="s">
        <v>685</v>
      </c>
      <c r="B71" s="194" t="s">
        <v>684</v>
      </c>
    </row>
    <row r="72" spans="1:2">
      <c r="A72" s="196" t="s">
        <v>686</v>
      </c>
      <c r="B72" s="194" t="s">
        <v>243</v>
      </c>
    </row>
    <row r="73" spans="1:2">
      <c r="A73" s="196" t="s">
        <v>182</v>
      </c>
      <c r="B73" s="194" t="s">
        <v>321</v>
      </c>
    </row>
    <row r="74" spans="1:2">
      <c r="A74" s="196" t="s">
        <v>688</v>
      </c>
      <c r="B74" s="194" t="s">
        <v>687</v>
      </c>
    </row>
    <row r="75" spans="1:2">
      <c r="A75" s="196" t="s">
        <v>690</v>
      </c>
      <c r="B75" s="194" t="s">
        <v>689</v>
      </c>
    </row>
    <row r="76" spans="1:2">
      <c r="A76" s="196" t="s">
        <v>691</v>
      </c>
      <c r="B76" s="194" t="s">
        <v>562</v>
      </c>
    </row>
    <row r="77" spans="1:2">
      <c r="A77" s="196" t="s">
        <v>692</v>
      </c>
      <c r="B77" s="194" t="s">
        <v>308</v>
      </c>
    </row>
    <row r="78" spans="1:2">
      <c r="A78" s="196" t="s">
        <v>694</v>
      </c>
      <c r="B78" s="194" t="s">
        <v>693</v>
      </c>
    </row>
    <row r="79" spans="1:2">
      <c r="A79" s="196" t="s">
        <v>696</v>
      </c>
      <c r="B79" s="194" t="s">
        <v>695</v>
      </c>
    </row>
    <row r="80" spans="1:2">
      <c r="A80" s="196" t="s">
        <v>50</v>
      </c>
      <c r="B80" s="194" t="s">
        <v>226</v>
      </c>
    </row>
    <row r="81" spans="1:2">
      <c r="A81" s="196" t="s">
        <v>698</v>
      </c>
      <c r="B81" s="194" t="s">
        <v>697</v>
      </c>
    </row>
    <row r="82" spans="1:2">
      <c r="A82" s="196" t="s">
        <v>700</v>
      </c>
      <c r="B82" s="194" t="s">
        <v>699</v>
      </c>
    </row>
    <row r="83" spans="1:2">
      <c r="A83" s="196" t="s">
        <v>212</v>
      </c>
      <c r="B83" s="194" t="s">
        <v>270</v>
      </c>
    </row>
    <row r="84" spans="1:2">
      <c r="A84" s="196" t="s">
        <v>702</v>
      </c>
      <c r="B84" s="194" t="s">
        <v>701</v>
      </c>
    </row>
    <row r="85" spans="1:2">
      <c r="A85" s="196" t="s">
        <v>55</v>
      </c>
      <c r="B85" s="194" t="s">
        <v>240</v>
      </c>
    </row>
    <row r="86" spans="1:2">
      <c r="A86" s="196" t="s">
        <v>558</v>
      </c>
      <c r="B86" s="194" t="s">
        <v>252</v>
      </c>
    </row>
    <row r="87" spans="1:2">
      <c r="A87" s="196" t="s">
        <v>704</v>
      </c>
      <c r="B87" s="194" t="s">
        <v>703</v>
      </c>
    </row>
    <row r="88" spans="1:2">
      <c r="A88" s="196" t="s">
        <v>555</v>
      </c>
      <c r="B88" s="194" t="s">
        <v>228</v>
      </c>
    </row>
    <row r="89" spans="1:2">
      <c r="A89" s="196" t="s">
        <v>706</v>
      </c>
      <c r="B89" s="194" t="s">
        <v>705</v>
      </c>
    </row>
    <row r="90" spans="1:2">
      <c r="A90" s="196" t="s">
        <v>708</v>
      </c>
      <c r="B90" s="194" t="s">
        <v>707</v>
      </c>
    </row>
    <row r="91" spans="1:2">
      <c r="A91" s="196" t="s">
        <v>710</v>
      </c>
      <c r="B91" s="194" t="s">
        <v>709</v>
      </c>
    </row>
    <row r="92" spans="1:2">
      <c r="A92" s="196" t="s">
        <v>712</v>
      </c>
      <c r="B92" s="194" t="s">
        <v>711</v>
      </c>
    </row>
    <row r="93" spans="1:2">
      <c r="A93" s="196" t="s">
        <v>714</v>
      </c>
      <c r="B93" s="194" t="s">
        <v>713</v>
      </c>
    </row>
    <row r="94" spans="1:2">
      <c r="A94" s="196" t="s">
        <v>716</v>
      </c>
      <c r="B94" s="194" t="s">
        <v>715</v>
      </c>
    </row>
    <row r="95" spans="1:2">
      <c r="A95" s="196" t="s">
        <v>549</v>
      </c>
      <c r="B95" s="194" t="s">
        <v>224</v>
      </c>
    </row>
    <row r="96" spans="1:2">
      <c r="A96" s="196" t="s">
        <v>181</v>
      </c>
      <c r="B96" s="194" t="s">
        <v>237</v>
      </c>
    </row>
    <row r="97" spans="1:2">
      <c r="A97" s="196" t="s">
        <v>718</v>
      </c>
      <c r="B97" s="194" t="s">
        <v>717</v>
      </c>
    </row>
    <row r="98" spans="1:2">
      <c r="A98" s="196" t="s">
        <v>564</v>
      </c>
      <c r="B98" s="194" t="s">
        <v>563</v>
      </c>
    </row>
    <row r="99" spans="1:2">
      <c r="A99" s="196" t="s">
        <v>54</v>
      </c>
      <c r="B99" s="194" t="s">
        <v>268</v>
      </c>
    </row>
    <row r="100" spans="1:2">
      <c r="A100" s="196" t="s">
        <v>550</v>
      </c>
      <c r="B100" s="194" t="s">
        <v>245</v>
      </c>
    </row>
    <row r="101" spans="1:2">
      <c r="A101" s="196" t="s">
        <v>53</v>
      </c>
      <c r="B101" s="194" t="s">
        <v>279</v>
      </c>
    </row>
    <row r="102" spans="1:2">
      <c r="A102" s="196" t="s">
        <v>720</v>
      </c>
      <c r="B102" s="194" t="s">
        <v>719</v>
      </c>
    </row>
    <row r="103" spans="1:2">
      <c r="A103" s="196" t="s">
        <v>44</v>
      </c>
      <c r="B103" s="194" t="s">
        <v>232</v>
      </c>
    </row>
    <row r="104" spans="1:2">
      <c r="A104" s="196" t="s">
        <v>43</v>
      </c>
      <c r="B104" s="194" t="s">
        <v>261</v>
      </c>
    </row>
    <row r="105" spans="1:2">
      <c r="A105" s="196" t="s">
        <v>210</v>
      </c>
      <c r="B105" s="194" t="s">
        <v>317</v>
      </c>
    </row>
    <row r="106" spans="1:2">
      <c r="A106" s="196" t="s">
        <v>343</v>
      </c>
      <c r="B106" s="194" t="s">
        <v>342</v>
      </c>
    </row>
    <row r="107" spans="1:2">
      <c r="A107" s="196" t="s">
        <v>183</v>
      </c>
      <c r="B107" s="194" t="s">
        <v>440</v>
      </c>
    </row>
    <row r="108" spans="1:2">
      <c r="A108" s="196" t="s">
        <v>722</v>
      </c>
      <c r="B108" s="194" t="s">
        <v>721</v>
      </c>
    </row>
    <row r="109" spans="1:2">
      <c r="A109" s="196" t="s">
        <v>724</v>
      </c>
      <c r="B109" s="194" t="s">
        <v>723</v>
      </c>
    </row>
    <row r="110" spans="1:2">
      <c r="A110" s="196" t="s">
        <v>726</v>
      </c>
      <c r="B110" s="194" t="s">
        <v>725</v>
      </c>
    </row>
    <row r="111" spans="1:2">
      <c r="A111" s="196" t="s">
        <v>728</v>
      </c>
      <c r="B111" s="194" t="s">
        <v>727</v>
      </c>
    </row>
    <row r="112" spans="1:2">
      <c r="A112" s="196" t="s">
        <v>730</v>
      </c>
      <c r="B112" s="194" t="s">
        <v>729</v>
      </c>
    </row>
    <row r="113" spans="1:2">
      <c r="A113" s="196" t="s">
        <v>732</v>
      </c>
      <c r="B113" s="194" t="s">
        <v>731</v>
      </c>
    </row>
    <row r="114" spans="1:2">
      <c r="A114" s="196" t="s">
        <v>734</v>
      </c>
      <c r="B114" s="194" t="s">
        <v>733</v>
      </c>
    </row>
    <row r="115" spans="1:2">
      <c r="A115" s="196" t="s">
        <v>735</v>
      </c>
      <c r="B115" s="194" t="s">
        <v>326</v>
      </c>
    </row>
    <row r="116" spans="1:2">
      <c r="A116" s="196" t="s">
        <v>737</v>
      </c>
      <c r="B116" s="194" t="s">
        <v>736</v>
      </c>
    </row>
    <row r="117" spans="1:2">
      <c r="A117" s="196" t="s">
        <v>738</v>
      </c>
      <c r="B117" s="194" t="s">
        <v>381</v>
      </c>
    </row>
    <row r="118" spans="1:2">
      <c r="A118" s="196" t="s">
        <v>740</v>
      </c>
      <c r="B118" s="194" t="s">
        <v>739</v>
      </c>
    </row>
    <row r="119" spans="1:2">
      <c r="A119" s="196" t="s">
        <v>742</v>
      </c>
      <c r="B119" s="194" t="s">
        <v>741</v>
      </c>
    </row>
    <row r="120" spans="1:2">
      <c r="A120" s="196" t="s">
        <v>744</v>
      </c>
      <c r="B120" s="194" t="s">
        <v>743</v>
      </c>
    </row>
    <row r="121" spans="1:2">
      <c r="A121" s="196" t="s">
        <v>746</v>
      </c>
      <c r="B121" s="194" t="s">
        <v>745</v>
      </c>
    </row>
    <row r="122" spans="1:2">
      <c r="A122" s="196" t="s">
        <v>748</v>
      </c>
      <c r="B122" s="194" t="s">
        <v>747</v>
      </c>
    </row>
    <row r="123" spans="1:2">
      <c r="A123" s="196" t="s">
        <v>750</v>
      </c>
      <c r="B123" s="194" t="s">
        <v>749</v>
      </c>
    </row>
    <row r="124" spans="1:2">
      <c r="A124" s="196" t="s">
        <v>751</v>
      </c>
      <c r="B124" s="194" t="s">
        <v>367</v>
      </c>
    </row>
    <row r="125" spans="1:2">
      <c r="A125" s="196" t="s">
        <v>753</v>
      </c>
      <c r="B125" s="194" t="s">
        <v>752</v>
      </c>
    </row>
    <row r="126" spans="1:2">
      <c r="A126" s="196" t="s">
        <v>755</v>
      </c>
      <c r="B126" s="194" t="s">
        <v>754</v>
      </c>
    </row>
    <row r="127" spans="1:2">
      <c r="A127" s="196" t="s">
        <v>346</v>
      </c>
      <c r="B127" s="194" t="s">
        <v>345</v>
      </c>
    </row>
    <row r="128" spans="1:2">
      <c r="A128" s="196" t="s">
        <v>757</v>
      </c>
      <c r="B128" s="194" t="s">
        <v>756</v>
      </c>
    </row>
    <row r="129" spans="1:2">
      <c r="A129" s="196" t="s">
        <v>759</v>
      </c>
      <c r="B129" s="194" t="s">
        <v>758</v>
      </c>
    </row>
    <row r="130" spans="1:2">
      <c r="A130" s="196" t="s">
        <v>761</v>
      </c>
      <c r="B130" s="194" t="s">
        <v>760</v>
      </c>
    </row>
    <row r="131" spans="1:2">
      <c r="A131" s="196" t="s">
        <v>763</v>
      </c>
      <c r="B131" s="194" t="s">
        <v>762</v>
      </c>
    </row>
    <row r="132" spans="1:2">
      <c r="A132" s="196" t="s">
        <v>765</v>
      </c>
      <c r="B132" s="194" t="s">
        <v>764</v>
      </c>
    </row>
    <row r="133" spans="1:2">
      <c r="A133" s="196" t="s">
        <v>767</v>
      </c>
      <c r="B133" s="194" t="s">
        <v>766</v>
      </c>
    </row>
    <row r="134" spans="1:2">
      <c r="A134" s="196" t="s">
        <v>769</v>
      </c>
      <c r="B134" s="194" t="s">
        <v>768</v>
      </c>
    </row>
    <row r="135" spans="1:2">
      <c r="A135" s="196" t="s">
        <v>771</v>
      </c>
      <c r="B135" s="194" t="s">
        <v>770</v>
      </c>
    </row>
    <row r="136" spans="1:2">
      <c r="A136" s="196" t="s">
        <v>773</v>
      </c>
      <c r="B136" s="194" t="s">
        <v>772</v>
      </c>
    </row>
    <row r="137" spans="1:2">
      <c r="A137" s="196" t="s">
        <v>775</v>
      </c>
      <c r="B137" s="194" t="s">
        <v>774</v>
      </c>
    </row>
    <row r="138" spans="1:2">
      <c r="A138" s="196" t="s">
        <v>777</v>
      </c>
      <c r="B138" s="194" t="s">
        <v>776</v>
      </c>
    </row>
    <row r="139" spans="1:2">
      <c r="A139" s="196" t="s">
        <v>779</v>
      </c>
      <c r="B139" s="194" t="s">
        <v>778</v>
      </c>
    </row>
    <row r="140" spans="1:2">
      <c r="A140" s="196" t="s">
        <v>780</v>
      </c>
      <c r="B140" s="194" t="s">
        <v>551</v>
      </c>
    </row>
    <row r="141" spans="1:2">
      <c r="A141" s="196" t="s">
        <v>500</v>
      </c>
      <c r="B141" s="194" t="s">
        <v>499</v>
      </c>
    </row>
    <row r="142" spans="1:2">
      <c r="A142" s="196" t="s">
        <v>782</v>
      </c>
      <c r="B142" s="194" t="s">
        <v>781</v>
      </c>
    </row>
    <row r="143" spans="1:2">
      <c r="A143" s="196" t="s">
        <v>784</v>
      </c>
      <c r="B143" s="194" t="s">
        <v>783</v>
      </c>
    </row>
    <row r="144" spans="1:2">
      <c r="A144" s="196" t="s">
        <v>786</v>
      </c>
      <c r="B144" s="194" t="s">
        <v>785</v>
      </c>
    </row>
    <row r="145" spans="1:2">
      <c r="A145" s="196" t="s">
        <v>788</v>
      </c>
      <c r="B145" s="194" t="s">
        <v>787</v>
      </c>
    </row>
    <row r="146" spans="1:2">
      <c r="A146" s="196" t="s">
        <v>559</v>
      </c>
      <c r="B146" s="194" t="s">
        <v>348</v>
      </c>
    </row>
    <row r="147" spans="1:2">
      <c r="A147" s="196" t="s">
        <v>790</v>
      </c>
      <c r="B147" s="194" t="s">
        <v>789</v>
      </c>
    </row>
    <row r="148" spans="1:2">
      <c r="A148" s="196" t="s">
        <v>792</v>
      </c>
      <c r="B148" s="194" t="s">
        <v>791</v>
      </c>
    </row>
    <row r="149" spans="1:2">
      <c r="A149" s="196" t="s">
        <v>794</v>
      </c>
      <c r="B149" s="194" t="s">
        <v>793</v>
      </c>
    </row>
    <row r="150" spans="1:2">
      <c r="A150" s="196" t="s">
        <v>796</v>
      </c>
      <c r="B150" s="194" t="s">
        <v>795</v>
      </c>
    </row>
    <row r="151" spans="1:2">
      <c r="A151" s="196" t="s">
        <v>798</v>
      </c>
      <c r="B151" s="194" t="s">
        <v>797</v>
      </c>
    </row>
    <row r="152" spans="1:2">
      <c r="A152" s="196" t="s">
        <v>800</v>
      </c>
      <c r="B152" s="194" t="s">
        <v>799</v>
      </c>
    </row>
    <row r="153" spans="1:2">
      <c r="A153" s="196" t="s">
        <v>802</v>
      </c>
      <c r="B153" s="194" t="s">
        <v>801</v>
      </c>
    </row>
    <row r="154" spans="1:2">
      <c r="A154" s="196" t="s">
        <v>804</v>
      </c>
      <c r="B154" s="194" t="s">
        <v>803</v>
      </c>
    </row>
    <row r="155" spans="1:2">
      <c r="A155" s="196" t="s">
        <v>806</v>
      </c>
      <c r="B155" s="194" t="s">
        <v>805</v>
      </c>
    </row>
    <row r="156" spans="1:2">
      <c r="A156" s="196" t="s">
        <v>808</v>
      </c>
      <c r="B156" s="194" t="s">
        <v>807</v>
      </c>
    </row>
    <row r="157" spans="1:2">
      <c r="A157" s="196" t="s">
        <v>810</v>
      </c>
      <c r="B157" s="194" t="s">
        <v>809</v>
      </c>
    </row>
    <row r="158" spans="1:2">
      <c r="A158" s="196" t="s">
        <v>811</v>
      </c>
      <c r="B158" s="194" t="s">
        <v>266</v>
      </c>
    </row>
    <row r="159" spans="1:2">
      <c r="A159" s="196" t="s">
        <v>813</v>
      </c>
      <c r="B159" s="194" t="s">
        <v>812</v>
      </c>
    </row>
    <row r="160" spans="1:2">
      <c r="A160" s="196" t="s">
        <v>815</v>
      </c>
      <c r="B160" s="194" t="s">
        <v>814</v>
      </c>
    </row>
    <row r="161" spans="1:2">
      <c r="A161" s="196" t="s">
        <v>817</v>
      </c>
      <c r="B161" s="194" t="s">
        <v>816</v>
      </c>
    </row>
    <row r="162" spans="1:2">
      <c r="A162" s="196" t="s">
        <v>819</v>
      </c>
      <c r="B162" s="194" t="s">
        <v>818</v>
      </c>
    </row>
    <row r="163" spans="1:2">
      <c r="A163" s="196" t="s">
        <v>821</v>
      </c>
      <c r="B163" s="194" t="s">
        <v>820</v>
      </c>
    </row>
    <row r="164" spans="1:2">
      <c r="A164" s="196" t="s">
        <v>823</v>
      </c>
      <c r="B164" s="194" t="s">
        <v>822</v>
      </c>
    </row>
    <row r="165" spans="1:2">
      <c r="A165" s="196" t="s">
        <v>825</v>
      </c>
      <c r="B165" s="194" t="s">
        <v>824</v>
      </c>
    </row>
    <row r="166" spans="1:2">
      <c r="A166" s="196" t="s">
        <v>827</v>
      </c>
      <c r="B166" s="194" t="s">
        <v>826</v>
      </c>
    </row>
    <row r="167" spans="1:2">
      <c r="A167" s="196" t="s">
        <v>829</v>
      </c>
      <c r="B167" s="194" t="s">
        <v>828</v>
      </c>
    </row>
    <row r="168" spans="1:2">
      <c r="A168" s="196" t="s">
        <v>831</v>
      </c>
      <c r="B168" s="194" t="s">
        <v>830</v>
      </c>
    </row>
    <row r="169" spans="1:2">
      <c r="A169" s="196" t="s">
        <v>833</v>
      </c>
      <c r="B169" s="194" t="s">
        <v>832</v>
      </c>
    </row>
    <row r="170" spans="1:2">
      <c r="A170" s="196" t="s">
        <v>835</v>
      </c>
      <c r="B170" s="194" t="s">
        <v>834</v>
      </c>
    </row>
    <row r="171" spans="1:2">
      <c r="A171" s="196" t="s">
        <v>837</v>
      </c>
      <c r="B171" s="194" t="s">
        <v>836</v>
      </c>
    </row>
    <row r="172" spans="1:2">
      <c r="A172" s="196" t="s">
        <v>839</v>
      </c>
      <c r="B172" s="194" t="s">
        <v>838</v>
      </c>
    </row>
    <row r="173" spans="1:2">
      <c r="A173" s="196" t="s">
        <v>841</v>
      </c>
      <c r="B173" s="194" t="s">
        <v>840</v>
      </c>
    </row>
    <row r="174" spans="1:2">
      <c r="A174" s="196" t="s">
        <v>843</v>
      </c>
      <c r="B174" s="194" t="s">
        <v>842</v>
      </c>
    </row>
    <row r="175" spans="1:2">
      <c r="A175" s="196" t="s">
        <v>845</v>
      </c>
      <c r="B175" s="194" t="s">
        <v>844</v>
      </c>
    </row>
    <row r="176" spans="1:2">
      <c r="A176" s="196" t="s">
        <v>847</v>
      </c>
      <c r="B176" s="194" t="s">
        <v>846</v>
      </c>
    </row>
    <row r="177" spans="1:2">
      <c r="A177" s="196" t="s">
        <v>849</v>
      </c>
      <c r="B177" s="194" t="s">
        <v>848</v>
      </c>
    </row>
    <row r="178" spans="1:2">
      <c r="A178" s="196" t="s">
        <v>851</v>
      </c>
      <c r="B178" s="194" t="s">
        <v>850</v>
      </c>
    </row>
    <row r="179" spans="1:2">
      <c r="A179" s="196" t="s">
        <v>853</v>
      </c>
      <c r="B179" s="194" t="s">
        <v>852</v>
      </c>
    </row>
    <row r="180" spans="1:2">
      <c r="A180" s="196" t="s">
        <v>855</v>
      </c>
      <c r="B180" s="194" t="s">
        <v>854</v>
      </c>
    </row>
    <row r="181" spans="1:2">
      <c r="A181" s="196" t="s">
        <v>856</v>
      </c>
      <c r="B181" s="194" t="s">
        <v>250</v>
      </c>
    </row>
    <row r="182" spans="1:2">
      <c r="A182" s="196" t="s">
        <v>858</v>
      </c>
      <c r="B182" s="194" t="s">
        <v>857</v>
      </c>
    </row>
    <row r="183" spans="1:2">
      <c r="A183" s="196" t="s">
        <v>859</v>
      </c>
      <c r="B183" s="194" t="s">
        <v>293</v>
      </c>
    </row>
    <row r="184" spans="1:2">
      <c r="A184" s="196" t="s">
        <v>861</v>
      </c>
      <c r="B184" s="194" t="s">
        <v>860</v>
      </c>
    </row>
    <row r="185" spans="1:2">
      <c r="A185" s="196" t="s">
        <v>863</v>
      </c>
      <c r="B185" s="194" t="s">
        <v>862</v>
      </c>
    </row>
    <row r="186" spans="1:2">
      <c r="A186" s="196" t="s">
        <v>865</v>
      </c>
      <c r="B186" s="194" t="s">
        <v>864</v>
      </c>
    </row>
    <row r="187" spans="1:2">
      <c r="A187" s="196" t="s">
        <v>867</v>
      </c>
      <c r="B187" s="194" t="s">
        <v>866</v>
      </c>
    </row>
    <row r="188" spans="1:2">
      <c r="A188" s="196" t="s">
        <v>46</v>
      </c>
      <c r="B188" s="194" t="s">
        <v>319</v>
      </c>
    </row>
    <row r="189" spans="1:2">
      <c r="A189" s="196" t="s">
        <v>117</v>
      </c>
      <c r="B189" s="194" t="s">
        <v>264</v>
      </c>
    </row>
    <row r="190" spans="1:2">
      <c r="A190" s="196" t="s">
        <v>180</v>
      </c>
      <c r="B190" s="194" t="s">
        <v>281</v>
      </c>
    </row>
    <row r="191" spans="1:2">
      <c r="A191" s="196" t="s">
        <v>868</v>
      </c>
      <c r="B191" s="194" t="s">
        <v>420</v>
      </c>
    </row>
    <row r="192" spans="1:2">
      <c r="A192" s="196" t="s">
        <v>870</v>
      </c>
      <c r="B192" s="194" t="s">
        <v>869</v>
      </c>
    </row>
    <row r="193" spans="1:2">
      <c r="A193" s="196" t="s">
        <v>872</v>
      </c>
      <c r="B193" s="194" t="s">
        <v>871</v>
      </c>
    </row>
    <row r="194" spans="1:2">
      <c r="A194" s="196" t="s">
        <v>49</v>
      </c>
      <c r="B194" s="194" t="s">
        <v>272</v>
      </c>
    </row>
    <row r="195" spans="1:2">
      <c r="A195" s="196" t="s">
        <v>874</v>
      </c>
      <c r="B195" s="194" t="s">
        <v>873</v>
      </c>
    </row>
    <row r="196" spans="1:2">
      <c r="A196" s="196" t="s">
        <v>876</v>
      </c>
      <c r="B196" s="194" t="s">
        <v>875</v>
      </c>
    </row>
    <row r="197" spans="1:2">
      <c r="A197" s="196" t="s">
        <v>878</v>
      </c>
      <c r="B197" s="194" t="s">
        <v>877</v>
      </c>
    </row>
    <row r="198" spans="1:2">
      <c r="A198" s="196" t="s">
        <v>880</v>
      </c>
      <c r="B198" s="194" t="s">
        <v>879</v>
      </c>
    </row>
    <row r="199" spans="1:2">
      <c r="A199" s="196" t="s">
        <v>151</v>
      </c>
      <c r="B199" s="194" t="s">
        <v>290</v>
      </c>
    </row>
    <row r="200" spans="1:2">
      <c r="A200" s="196" t="s">
        <v>882</v>
      </c>
      <c r="B200" s="194" t="s">
        <v>881</v>
      </c>
    </row>
    <row r="201" spans="1:2">
      <c r="A201" s="196" t="s">
        <v>884</v>
      </c>
      <c r="B201" s="194" t="s">
        <v>883</v>
      </c>
    </row>
    <row r="202" spans="1:2">
      <c r="A202" s="196" t="s">
        <v>211</v>
      </c>
      <c r="B202" s="194" t="s">
        <v>248</v>
      </c>
    </row>
    <row r="203" spans="1:2">
      <c r="A203" s="196" t="s">
        <v>150</v>
      </c>
      <c r="B203" s="194" t="s">
        <v>258</v>
      </c>
    </row>
    <row r="204" spans="1:2">
      <c r="A204" s="196" t="s">
        <v>557</v>
      </c>
      <c r="B204" s="194" t="s">
        <v>556</v>
      </c>
    </row>
    <row r="205" spans="1:2">
      <c r="A205" s="196" t="s">
        <v>886</v>
      </c>
      <c r="B205" s="194" t="s">
        <v>885</v>
      </c>
    </row>
    <row r="206" spans="1:2">
      <c r="A206" s="196" t="s">
        <v>888</v>
      </c>
      <c r="B206" s="194" t="s">
        <v>887</v>
      </c>
    </row>
    <row r="207" spans="1:2">
      <c r="A207" s="196" t="s">
        <v>890</v>
      </c>
      <c r="B207" s="194" t="s">
        <v>889</v>
      </c>
    </row>
    <row r="208" spans="1:2">
      <c r="A208" s="196" t="s">
        <v>892</v>
      </c>
      <c r="B208" s="194" t="s">
        <v>891</v>
      </c>
    </row>
    <row r="209" spans="1:2">
      <c r="A209" s="196" t="s">
        <v>894</v>
      </c>
      <c r="B209" s="194" t="s">
        <v>893</v>
      </c>
    </row>
    <row r="210" spans="1:2">
      <c r="A210" s="196" t="s">
        <v>896</v>
      </c>
      <c r="B210" s="194" t="s">
        <v>895</v>
      </c>
    </row>
    <row r="211" spans="1:2">
      <c r="A211" s="196" t="s">
        <v>898</v>
      </c>
      <c r="B211" s="194" t="s">
        <v>897</v>
      </c>
    </row>
    <row r="212" spans="1:2">
      <c r="A212" s="196" t="s">
        <v>900</v>
      </c>
      <c r="B212" s="194" t="s">
        <v>899</v>
      </c>
    </row>
    <row r="213" spans="1:2">
      <c r="A213" s="196" t="s">
        <v>902</v>
      </c>
      <c r="B213" s="194" t="s">
        <v>901</v>
      </c>
    </row>
    <row r="214" spans="1:2">
      <c r="A214" s="196" t="s">
        <v>904</v>
      </c>
      <c r="B214" s="194" t="s">
        <v>903</v>
      </c>
    </row>
  </sheetData>
  <mergeCells count="2">
    <mergeCell ref="B1:B3"/>
    <mergeCell ref="A2:A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16"/>
  <sheetViews>
    <sheetView workbookViewId="0">
      <selection activeCell="D20" sqref="D20"/>
    </sheetView>
  </sheetViews>
  <sheetFormatPr baseColWidth="10" defaultColWidth="11.44140625" defaultRowHeight="13.8"/>
  <cols>
    <col min="1" max="1" width="7.5546875" style="119" customWidth="1"/>
    <col min="2" max="2" width="53.33203125" style="73" customWidth="1"/>
    <col min="3" max="33" width="5.6640625" style="73" customWidth="1"/>
    <col min="34" max="16384" width="11.44140625" style="73"/>
  </cols>
  <sheetData>
    <row r="1" spans="1:33" ht="16.8">
      <c r="A1" s="72" t="s">
        <v>578</v>
      </c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</row>
    <row r="2" spans="1:33" ht="17.25" customHeight="1">
      <c r="A2" s="75"/>
      <c r="B2" s="76">
        <v>2021</v>
      </c>
      <c r="C2" s="77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7"/>
      <c r="S2" s="78"/>
    </row>
    <row r="3" spans="1:33" s="83" customFormat="1" ht="66.75" customHeight="1">
      <c r="A3" s="79"/>
      <c r="B3" s="80" t="s">
        <v>579</v>
      </c>
      <c r="C3" s="81" t="s">
        <v>159</v>
      </c>
      <c r="D3" s="82" t="s">
        <v>160</v>
      </c>
      <c r="E3" s="82" t="s">
        <v>179</v>
      </c>
      <c r="F3" s="82" t="s">
        <v>161</v>
      </c>
      <c r="G3" s="82" t="s">
        <v>158</v>
      </c>
      <c r="H3" s="82" t="s">
        <v>167</v>
      </c>
      <c r="I3" s="82" t="s">
        <v>162</v>
      </c>
      <c r="J3" s="82" t="s">
        <v>163</v>
      </c>
      <c r="K3" s="82" t="s">
        <v>165</v>
      </c>
      <c r="L3" s="82" t="s">
        <v>157</v>
      </c>
      <c r="M3" s="82" t="s">
        <v>168</v>
      </c>
      <c r="N3" s="82" t="s">
        <v>164</v>
      </c>
      <c r="O3" s="82" t="s">
        <v>156</v>
      </c>
      <c r="P3" s="82" t="s">
        <v>538</v>
      </c>
      <c r="Q3" s="82" t="s">
        <v>539</v>
      </c>
      <c r="R3" s="82" t="s">
        <v>540</v>
      </c>
      <c r="S3" s="82" t="s">
        <v>541</v>
      </c>
      <c r="T3" s="82" t="s">
        <v>537</v>
      </c>
      <c r="U3" s="82" t="s">
        <v>542</v>
      </c>
      <c r="V3" s="82" t="s">
        <v>543</v>
      </c>
      <c r="W3" s="82" t="s">
        <v>544</v>
      </c>
      <c r="X3" s="82" t="s">
        <v>545</v>
      </c>
      <c r="Y3" s="82" t="s">
        <v>546</v>
      </c>
      <c r="Z3" s="82" t="s">
        <v>547</v>
      </c>
      <c r="AA3" s="82" t="s">
        <v>166</v>
      </c>
      <c r="AB3" s="82">
        <v>0</v>
      </c>
      <c r="AC3" s="82">
        <v>0</v>
      </c>
      <c r="AD3" s="82">
        <v>0</v>
      </c>
      <c r="AE3" s="82">
        <v>0</v>
      </c>
      <c r="AF3" s="82">
        <v>0</v>
      </c>
      <c r="AG3" s="82">
        <v>0</v>
      </c>
    </row>
    <row r="4" spans="1:33" s="88" customFormat="1" ht="12.75" customHeight="1">
      <c r="A4" s="84"/>
      <c r="B4" s="85" t="s">
        <v>580</v>
      </c>
      <c r="C4" s="86" t="s">
        <v>273</v>
      </c>
      <c r="D4" s="87" t="s">
        <v>285</v>
      </c>
      <c r="E4" s="87" t="s">
        <v>501</v>
      </c>
      <c r="F4" s="87" t="s">
        <v>297</v>
      </c>
      <c r="G4" s="87" t="s">
        <v>256</v>
      </c>
      <c r="H4" s="87" t="s">
        <v>371</v>
      </c>
      <c r="I4" s="87" t="s">
        <v>309</v>
      </c>
      <c r="J4" s="87" t="s">
        <v>322</v>
      </c>
      <c r="K4" s="87" t="s">
        <v>349</v>
      </c>
      <c r="L4" s="87" t="s">
        <v>238</v>
      </c>
      <c r="M4" s="87" t="s">
        <v>382</v>
      </c>
      <c r="N4" s="87" t="s">
        <v>334</v>
      </c>
      <c r="O4" s="87" t="s">
        <v>218</v>
      </c>
      <c r="P4" s="87" t="s">
        <v>489</v>
      </c>
      <c r="Q4" s="87" t="s">
        <v>479</v>
      </c>
      <c r="R4" s="87" t="s">
        <v>392</v>
      </c>
      <c r="S4" s="87" t="s">
        <v>402</v>
      </c>
      <c r="T4" s="87" t="s">
        <v>581</v>
      </c>
      <c r="U4" s="87" t="s">
        <v>423</v>
      </c>
      <c r="V4" s="87" t="s">
        <v>436</v>
      </c>
      <c r="W4" s="87" t="s">
        <v>412</v>
      </c>
      <c r="X4" s="87" t="s">
        <v>449</v>
      </c>
      <c r="Y4" s="87" t="s">
        <v>459</v>
      </c>
      <c r="Z4" s="87" t="s">
        <v>469</v>
      </c>
      <c r="AA4" s="87" t="s">
        <v>359</v>
      </c>
      <c r="AB4" s="87">
        <v>0</v>
      </c>
      <c r="AC4" s="87">
        <v>0</v>
      </c>
      <c r="AD4" s="87">
        <v>0</v>
      </c>
      <c r="AE4" s="87">
        <v>0</v>
      </c>
      <c r="AF4" s="87">
        <v>0</v>
      </c>
      <c r="AG4" s="87">
        <v>0</v>
      </c>
    </row>
    <row r="5" spans="1:33" s="93" customFormat="1" ht="6" customHeight="1">
      <c r="A5" s="89"/>
      <c r="B5" s="90"/>
      <c r="C5" s="91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</row>
    <row r="6" spans="1:33" s="98" customFormat="1" ht="13.2">
      <c r="A6" s="94" t="s">
        <v>230</v>
      </c>
      <c r="B6" s="95" t="s">
        <v>47</v>
      </c>
      <c r="C6" s="96">
        <v>5.9532262979999997</v>
      </c>
      <c r="D6" s="97" t="s">
        <v>1027</v>
      </c>
      <c r="E6" s="97" t="s">
        <v>1027</v>
      </c>
      <c r="F6" s="97">
        <v>5.0771740379999999</v>
      </c>
      <c r="G6" s="97" t="s">
        <v>1027</v>
      </c>
      <c r="H6" s="97">
        <v>17.142205356000002</v>
      </c>
      <c r="I6" s="97">
        <v>9.8313473360000003</v>
      </c>
      <c r="J6" s="97">
        <v>27.373849781000001</v>
      </c>
      <c r="K6" s="97">
        <v>61.519224895999997</v>
      </c>
      <c r="L6" s="97">
        <v>12.884198567</v>
      </c>
      <c r="M6" s="97">
        <v>1.926587499</v>
      </c>
      <c r="N6" s="97">
        <v>1.35527205</v>
      </c>
      <c r="O6" s="97">
        <v>1375.7906305060001</v>
      </c>
      <c r="P6" s="97">
        <v>54.024864786999999</v>
      </c>
      <c r="Q6" s="97">
        <v>15.385488216000001</v>
      </c>
      <c r="R6" s="97">
        <v>43.778436343999999</v>
      </c>
      <c r="S6" s="97" t="s">
        <v>1027</v>
      </c>
      <c r="T6" s="97">
        <v>31.555883888</v>
      </c>
      <c r="U6" s="97">
        <v>126.248836356</v>
      </c>
      <c r="V6" s="97">
        <v>259.47350608599999</v>
      </c>
      <c r="W6" s="97">
        <v>9.3048162080000001</v>
      </c>
      <c r="X6" s="97">
        <v>24.965514670000001</v>
      </c>
      <c r="Y6" s="97">
        <v>28.429327541999999</v>
      </c>
      <c r="Z6" s="97">
        <v>8.1401045090000004</v>
      </c>
      <c r="AA6" s="97">
        <v>40.147913527</v>
      </c>
      <c r="AB6" s="97"/>
      <c r="AC6" s="97"/>
      <c r="AD6" s="97"/>
      <c r="AE6" s="97"/>
      <c r="AF6" s="97"/>
      <c r="AG6" s="97"/>
    </row>
    <row r="7" spans="1:33" s="98" customFormat="1" ht="13.2">
      <c r="A7" s="99" t="s">
        <v>582</v>
      </c>
      <c r="B7" s="100" t="s">
        <v>583</v>
      </c>
      <c r="C7" s="101" t="s">
        <v>1027</v>
      </c>
      <c r="D7" s="102" t="s">
        <v>1027</v>
      </c>
      <c r="E7" s="102">
        <v>6.0195344200000003</v>
      </c>
      <c r="F7" s="102">
        <v>17.577075841999999</v>
      </c>
      <c r="G7" s="102" t="s">
        <v>1027</v>
      </c>
      <c r="H7" s="102" t="s">
        <v>1027</v>
      </c>
      <c r="I7" s="102">
        <v>13.395085427</v>
      </c>
      <c r="J7" s="102" t="s">
        <v>1027</v>
      </c>
      <c r="K7" s="102" t="s">
        <v>1027</v>
      </c>
      <c r="L7" s="102" t="s">
        <v>1027</v>
      </c>
      <c r="M7" s="102" t="s">
        <v>1027</v>
      </c>
      <c r="N7" s="102" t="s">
        <v>1027</v>
      </c>
      <c r="O7" s="102">
        <v>148.39839326000001</v>
      </c>
      <c r="P7" s="102">
        <v>4.3244951330000001</v>
      </c>
      <c r="Q7" s="102">
        <v>1.748345469</v>
      </c>
      <c r="R7" s="102">
        <v>4.1783306659999999</v>
      </c>
      <c r="S7" s="102" t="s">
        <v>1027</v>
      </c>
      <c r="T7" s="102">
        <v>4.5540599679999998</v>
      </c>
      <c r="U7" s="102">
        <v>4.8278277410000001</v>
      </c>
      <c r="V7" s="102">
        <v>18.404817711</v>
      </c>
      <c r="W7" s="102" t="s">
        <v>1027</v>
      </c>
      <c r="X7" s="102">
        <v>1.1133231729999999</v>
      </c>
      <c r="Y7" s="102">
        <v>2</v>
      </c>
      <c r="Z7" s="102" t="s">
        <v>1027</v>
      </c>
      <c r="AA7" s="102" t="s">
        <v>1027</v>
      </c>
      <c r="AB7" s="102"/>
      <c r="AC7" s="102"/>
      <c r="AD7" s="102"/>
      <c r="AE7" s="102"/>
      <c r="AF7" s="102"/>
      <c r="AG7" s="102"/>
    </row>
    <row r="8" spans="1:33" s="98" customFormat="1" ht="13.2">
      <c r="A8" s="99" t="s">
        <v>584</v>
      </c>
      <c r="B8" s="100" t="s">
        <v>585</v>
      </c>
      <c r="C8" s="101" t="s">
        <v>1027</v>
      </c>
      <c r="D8" s="102" t="s">
        <v>1027</v>
      </c>
      <c r="E8" s="102">
        <v>8.3678852970000008</v>
      </c>
      <c r="F8" s="102">
        <v>28.370869785</v>
      </c>
      <c r="G8" s="102" t="s">
        <v>1027</v>
      </c>
      <c r="H8" s="102">
        <v>3</v>
      </c>
      <c r="I8" s="102">
        <v>16.540951938999999</v>
      </c>
      <c r="J8" s="102">
        <v>7.0938223210000002</v>
      </c>
      <c r="K8" s="102">
        <v>12.86299135</v>
      </c>
      <c r="L8" s="102" t="s">
        <v>1027</v>
      </c>
      <c r="M8" s="102" t="s">
        <v>1027</v>
      </c>
      <c r="N8" s="102" t="s">
        <v>1027</v>
      </c>
      <c r="O8" s="102">
        <v>797.70033124500003</v>
      </c>
      <c r="P8" s="102">
        <v>6.0697083190000001</v>
      </c>
      <c r="Q8" s="102">
        <v>2.752033408</v>
      </c>
      <c r="R8" s="102">
        <v>18.235750741</v>
      </c>
      <c r="S8" s="102" t="s">
        <v>1027</v>
      </c>
      <c r="T8" s="102">
        <v>39.087139899999997</v>
      </c>
      <c r="U8" s="102">
        <v>17.991424849000001</v>
      </c>
      <c r="V8" s="102">
        <v>81.769257616000004</v>
      </c>
      <c r="W8" s="102" t="s">
        <v>1027</v>
      </c>
      <c r="X8" s="102" t="s">
        <v>1027</v>
      </c>
      <c r="Y8" s="102">
        <v>5</v>
      </c>
      <c r="Z8" s="102" t="s">
        <v>1027</v>
      </c>
      <c r="AA8" s="102">
        <v>119.33122508300001</v>
      </c>
      <c r="AB8" s="102"/>
      <c r="AC8" s="102"/>
      <c r="AD8" s="102"/>
      <c r="AE8" s="102"/>
      <c r="AF8" s="102"/>
      <c r="AG8" s="102"/>
    </row>
    <row r="9" spans="1:33" s="98" customFormat="1" ht="13.2">
      <c r="A9" s="99" t="s">
        <v>586</v>
      </c>
      <c r="B9" s="100" t="s">
        <v>587</v>
      </c>
      <c r="C9" s="101">
        <v>1.6256619940000001</v>
      </c>
      <c r="D9" s="102" t="s">
        <v>1027</v>
      </c>
      <c r="E9" s="102" t="s">
        <v>1027</v>
      </c>
      <c r="F9" s="102" t="s">
        <v>1027</v>
      </c>
      <c r="G9" s="102" t="s">
        <v>1027</v>
      </c>
      <c r="H9" s="102" t="s">
        <v>1027</v>
      </c>
      <c r="I9" s="102" t="s">
        <v>1027</v>
      </c>
      <c r="J9" s="102" t="s">
        <v>1027</v>
      </c>
      <c r="K9" s="102" t="s">
        <v>1027</v>
      </c>
      <c r="L9" s="102" t="s">
        <v>1027</v>
      </c>
      <c r="M9" s="102" t="s">
        <v>1027</v>
      </c>
      <c r="N9" s="102" t="s">
        <v>1027</v>
      </c>
      <c r="O9" s="102">
        <v>41.67277026</v>
      </c>
      <c r="P9" s="102" t="s">
        <v>1027</v>
      </c>
      <c r="Q9" s="102" t="s">
        <v>1027</v>
      </c>
      <c r="R9" s="102" t="s">
        <v>1027</v>
      </c>
      <c r="S9" s="102" t="s">
        <v>1027</v>
      </c>
      <c r="T9" s="102" t="s">
        <v>1027</v>
      </c>
      <c r="U9" s="102" t="s">
        <v>1027</v>
      </c>
      <c r="V9" s="102">
        <v>9.5399431339999996</v>
      </c>
      <c r="W9" s="102">
        <v>6.735496243</v>
      </c>
      <c r="X9" s="102">
        <v>4.4381563460000004</v>
      </c>
      <c r="Y9" s="102" t="s">
        <v>1027</v>
      </c>
      <c r="Z9" s="102" t="s">
        <v>1027</v>
      </c>
      <c r="AA9" s="102">
        <v>1</v>
      </c>
      <c r="AB9" s="102"/>
      <c r="AC9" s="102"/>
      <c r="AD9" s="102"/>
      <c r="AE9" s="102"/>
      <c r="AF9" s="102"/>
      <c r="AG9" s="102"/>
    </row>
    <row r="10" spans="1:33" s="98" customFormat="1" ht="13.2">
      <c r="A10" s="99" t="s">
        <v>588</v>
      </c>
      <c r="B10" s="100" t="s">
        <v>589</v>
      </c>
      <c r="C10" s="101" t="s">
        <v>1027</v>
      </c>
      <c r="D10" s="102" t="s">
        <v>1027</v>
      </c>
      <c r="E10" s="102" t="s">
        <v>1027</v>
      </c>
      <c r="F10" s="102">
        <v>8.1375587540000005</v>
      </c>
      <c r="G10" s="102" t="s">
        <v>1027</v>
      </c>
      <c r="H10" s="102">
        <v>9.5421827760000006</v>
      </c>
      <c r="I10" s="102" t="s">
        <v>1027</v>
      </c>
      <c r="J10" s="102" t="s">
        <v>1027</v>
      </c>
      <c r="K10" s="102" t="s">
        <v>1027</v>
      </c>
      <c r="L10" s="102">
        <v>7.9368926420000001</v>
      </c>
      <c r="M10" s="102" t="s">
        <v>1027</v>
      </c>
      <c r="N10" s="102" t="s">
        <v>1027</v>
      </c>
      <c r="O10" s="102">
        <v>90.004118657000006</v>
      </c>
      <c r="P10" s="102" t="s">
        <v>1027</v>
      </c>
      <c r="Q10" s="102" t="s">
        <v>1027</v>
      </c>
      <c r="R10" s="102">
        <v>19.796758544999999</v>
      </c>
      <c r="S10" s="102" t="s">
        <v>1027</v>
      </c>
      <c r="T10" s="102">
        <v>13.889107134</v>
      </c>
      <c r="U10" s="102" t="s">
        <v>1027</v>
      </c>
      <c r="V10" s="102">
        <v>2.7782916790000001</v>
      </c>
      <c r="W10" s="102" t="s">
        <v>1027</v>
      </c>
      <c r="X10" s="102">
        <v>6.5929840569999998</v>
      </c>
      <c r="Y10" s="102">
        <v>3</v>
      </c>
      <c r="Z10" s="102" t="s">
        <v>1027</v>
      </c>
      <c r="AA10" s="102">
        <v>14.610683316999999</v>
      </c>
      <c r="AB10" s="102"/>
      <c r="AC10" s="102"/>
      <c r="AD10" s="102"/>
      <c r="AE10" s="102"/>
      <c r="AF10" s="102"/>
      <c r="AG10" s="102"/>
    </row>
    <row r="11" spans="1:33" s="98" customFormat="1" ht="13.2">
      <c r="A11" s="99" t="s">
        <v>363</v>
      </c>
      <c r="B11" s="100" t="s">
        <v>565</v>
      </c>
      <c r="C11" s="101">
        <v>2.273322216</v>
      </c>
      <c r="D11" s="102" t="s">
        <v>1027</v>
      </c>
      <c r="E11" s="102">
        <v>7.6475393580000004</v>
      </c>
      <c r="F11" s="102">
        <v>34.185518172999998</v>
      </c>
      <c r="G11" s="102" t="s">
        <v>1027</v>
      </c>
      <c r="H11" s="102">
        <v>27.050166732000001</v>
      </c>
      <c r="I11" s="102">
        <v>30.706243765</v>
      </c>
      <c r="J11" s="102">
        <v>5.539357388</v>
      </c>
      <c r="K11" s="102">
        <v>160.31645783900001</v>
      </c>
      <c r="L11" s="102" t="s">
        <v>1027</v>
      </c>
      <c r="M11" s="102" t="s">
        <v>1027</v>
      </c>
      <c r="N11" s="102" t="s">
        <v>1027</v>
      </c>
      <c r="O11" s="102">
        <v>528.03864375600006</v>
      </c>
      <c r="P11" s="102">
        <v>54.146958468999998</v>
      </c>
      <c r="Q11" s="102">
        <v>5.6905115249999998</v>
      </c>
      <c r="R11" s="102">
        <v>18.012107391000001</v>
      </c>
      <c r="S11" s="102" t="s">
        <v>1027</v>
      </c>
      <c r="T11" s="102">
        <v>146.08734483399999</v>
      </c>
      <c r="U11" s="102">
        <v>144.7090579</v>
      </c>
      <c r="V11" s="102">
        <v>647.18663081199998</v>
      </c>
      <c r="W11" s="102">
        <v>34.504810907</v>
      </c>
      <c r="X11" s="102">
        <v>23.453316887</v>
      </c>
      <c r="Y11" s="102">
        <v>79.509702376000007</v>
      </c>
      <c r="Z11" s="102" t="s">
        <v>1027</v>
      </c>
      <c r="AA11" s="102">
        <v>563.84561734500005</v>
      </c>
      <c r="AB11" s="102"/>
      <c r="AC11" s="102"/>
      <c r="AD11" s="102"/>
      <c r="AE11" s="102"/>
      <c r="AF11" s="102"/>
      <c r="AG11" s="102"/>
    </row>
    <row r="12" spans="1:33" s="98" customFormat="1" ht="13.2">
      <c r="A12" s="99" t="s">
        <v>590</v>
      </c>
      <c r="B12" s="100" t="s">
        <v>591</v>
      </c>
      <c r="C12" s="101" t="s">
        <v>1027</v>
      </c>
      <c r="D12" s="102" t="s">
        <v>1027</v>
      </c>
      <c r="E12" s="102" t="s">
        <v>1027</v>
      </c>
      <c r="F12" s="102" t="s">
        <v>1027</v>
      </c>
      <c r="G12" s="102" t="s">
        <v>1027</v>
      </c>
      <c r="H12" s="102" t="s">
        <v>1027</v>
      </c>
      <c r="I12" s="102" t="s">
        <v>1027</v>
      </c>
      <c r="J12" s="102" t="s">
        <v>1027</v>
      </c>
      <c r="K12" s="102">
        <v>6.0080526140000003</v>
      </c>
      <c r="L12" s="102" t="s">
        <v>1027</v>
      </c>
      <c r="M12" s="102" t="s">
        <v>1027</v>
      </c>
      <c r="N12" s="102" t="s">
        <v>1027</v>
      </c>
      <c r="O12" s="102">
        <v>225.42345907800001</v>
      </c>
      <c r="P12" s="102" t="s">
        <v>1027</v>
      </c>
      <c r="Q12" s="102">
        <v>1.748345469</v>
      </c>
      <c r="R12" s="102">
        <v>22.369399388000001</v>
      </c>
      <c r="S12" s="102" t="s">
        <v>1027</v>
      </c>
      <c r="T12" s="102">
        <v>1.164048328</v>
      </c>
      <c r="U12" s="102">
        <v>9.7894547079999992</v>
      </c>
      <c r="V12" s="102">
        <v>20</v>
      </c>
      <c r="W12" s="102">
        <v>4.6834031319999996</v>
      </c>
      <c r="X12" s="102" t="s">
        <v>1027</v>
      </c>
      <c r="Y12" s="102">
        <v>1</v>
      </c>
      <c r="Z12" s="102" t="s">
        <v>1027</v>
      </c>
      <c r="AA12" s="102">
        <v>78.554273386999995</v>
      </c>
      <c r="AB12" s="102"/>
      <c r="AC12" s="102"/>
      <c r="AD12" s="102"/>
      <c r="AE12" s="102"/>
      <c r="AF12" s="102"/>
      <c r="AG12" s="102"/>
    </row>
    <row r="13" spans="1:33" s="98" customFormat="1" ht="13.2">
      <c r="A13" s="99" t="s">
        <v>220</v>
      </c>
      <c r="B13" s="100" t="s">
        <v>592</v>
      </c>
      <c r="C13" s="101">
        <v>36.462853287000002</v>
      </c>
      <c r="D13" s="102">
        <v>50.755685167999999</v>
      </c>
      <c r="E13" s="102">
        <v>34.792633121999998</v>
      </c>
      <c r="F13" s="102">
        <v>13.109594205</v>
      </c>
      <c r="G13" s="102" t="s">
        <v>1027</v>
      </c>
      <c r="H13" s="102">
        <v>100.934650245</v>
      </c>
      <c r="I13" s="102">
        <v>34.796907548</v>
      </c>
      <c r="J13" s="102">
        <v>96.928620656999996</v>
      </c>
      <c r="K13" s="102">
        <v>229.85924354400001</v>
      </c>
      <c r="L13" s="102" t="s">
        <v>1027</v>
      </c>
      <c r="M13" s="102">
        <v>9.6247336659999991</v>
      </c>
      <c r="N13" s="102">
        <v>15.923262920000001</v>
      </c>
      <c r="O13" s="102">
        <v>6668.8556801750001</v>
      </c>
      <c r="P13" s="102">
        <v>266.85796965100002</v>
      </c>
      <c r="Q13" s="102">
        <v>66.820146741000002</v>
      </c>
      <c r="R13" s="102">
        <v>443.07543448299998</v>
      </c>
      <c r="S13" s="102" t="s">
        <v>1027</v>
      </c>
      <c r="T13" s="102">
        <v>302.46979400800001</v>
      </c>
      <c r="U13" s="102">
        <v>1904.0024899120001</v>
      </c>
      <c r="V13" s="102">
        <v>4313.7809144060002</v>
      </c>
      <c r="W13" s="102">
        <v>213.557570204</v>
      </c>
      <c r="X13" s="102">
        <v>213.34674447699999</v>
      </c>
      <c r="Y13" s="102">
        <v>113.405551034</v>
      </c>
      <c r="Z13" s="102">
        <v>60.075881459999998</v>
      </c>
      <c r="AA13" s="102">
        <v>1433.1470736010001</v>
      </c>
      <c r="AB13" s="102"/>
      <c r="AC13" s="102"/>
      <c r="AD13" s="102"/>
      <c r="AE13" s="102"/>
      <c r="AF13" s="102"/>
      <c r="AG13" s="102"/>
    </row>
    <row r="14" spans="1:33" s="98" customFormat="1" ht="13.2">
      <c r="A14" s="99" t="s">
        <v>593</v>
      </c>
      <c r="B14" s="100" t="s">
        <v>594</v>
      </c>
      <c r="C14" s="101" t="s">
        <v>1027</v>
      </c>
      <c r="D14" s="102" t="s">
        <v>1027</v>
      </c>
      <c r="E14" s="102" t="s">
        <v>1027</v>
      </c>
      <c r="F14" s="102" t="s">
        <v>1027</v>
      </c>
      <c r="G14" s="102" t="s">
        <v>1027</v>
      </c>
      <c r="H14" s="102" t="s">
        <v>1027</v>
      </c>
      <c r="I14" s="102" t="s">
        <v>1027</v>
      </c>
      <c r="J14" s="102" t="s">
        <v>1027</v>
      </c>
      <c r="K14" s="102" t="s">
        <v>1027</v>
      </c>
      <c r="L14" s="102" t="s">
        <v>1027</v>
      </c>
      <c r="M14" s="102" t="s">
        <v>1027</v>
      </c>
      <c r="N14" s="102" t="s">
        <v>1027</v>
      </c>
      <c r="O14" s="102">
        <v>314.464424925</v>
      </c>
      <c r="P14" s="102" t="s">
        <v>1027</v>
      </c>
      <c r="Q14" s="102" t="s">
        <v>1027</v>
      </c>
      <c r="R14" s="102">
        <v>4.4829898019999996</v>
      </c>
      <c r="S14" s="102" t="s">
        <v>1027</v>
      </c>
      <c r="T14" s="102">
        <v>50.854581469000003</v>
      </c>
      <c r="U14" s="102">
        <v>64.223434123000004</v>
      </c>
      <c r="V14" s="102">
        <v>376.25936526300001</v>
      </c>
      <c r="W14" s="102">
        <v>8.5691567499999994</v>
      </c>
      <c r="X14" s="102" t="s">
        <v>1027</v>
      </c>
      <c r="Y14" s="102" t="s">
        <v>1027</v>
      </c>
      <c r="Z14" s="102" t="s">
        <v>1027</v>
      </c>
      <c r="AA14" s="102">
        <v>86.460997374000002</v>
      </c>
      <c r="AB14" s="102"/>
      <c r="AC14" s="102"/>
      <c r="AD14" s="102"/>
      <c r="AE14" s="102"/>
      <c r="AF14" s="102"/>
      <c r="AG14" s="102"/>
    </row>
    <row r="15" spans="1:33" s="98" customFormat="1" ht="13.2">
      <c r="A15" s="99" t="s">
        <v>595</v>
      </c>
      <c r="B15" s="100" t="s">
        <v>596</v>
      </c>
      <c r="C15" s="101" t="s">
        <v>1027</v>
      </c>
      <c r="D15" s="102" t="s">
        <v>1027</v>
      </c>
      <c r="E15" s="102" t="s">
        <v>1027</v>
      </c>
      <c r="F15" s="102">
        <v>112.481463879</v>
      </c>
      <c r="G15" s="102" t="s">
        <v>1027</v>
      </c>
      <c r="H15" s="102" t="s">
        <v>1027</v>
      </c>
      <c r="I15" s="102" t="s">
        <v>1027</v>
      </c>
      <c r="J15" s="102" t="s">
        <v>1027</v>
      </c>
      <c r="K15" s="102">
        <v>12.016105228000001</v>
      </c>
      <c r="L15" s="102" t="s">
        <v>1027</v>
      </c>
      <c r="M15" s="102" t="s">
        <v>1027</v>
      </c>
      <c r="N15" s="102" t="s">
        <v>1027</v>
      </c>
      <c r="O15" s="102">
        <v>820.99526663100005</v>
      </c>
      <c r="P15" s="102">
        <v>7.6222236050000003</v>
      </c>
      <c r="Q15" s="102" t="s">
        <v>1027</v>
      </c>
      <c r="R15" s="102">
        <v>14.385683943</v>
      </c>
      <c r="S15" s="102" t="s">
        <v>1027</v>
      </c>
      <c r="T15" s="102" t="s">
        <v>1027</v>
      </c>
      <c r="U15" s="102">
        <v>162.35497125000001</v>
      </c>
      <c r="V15" s="102">
        <v>56.416412696000002</v>
      </c>
      <c r="W15" s="102">
        <v>8.5691567499999994</v>
      </c>
      <c r="X15" s="102">
        <v>4</v>
      </c>
      <c r="Y15" s="102">
        <v>2</v>
      </c>
      <c r="Z15" s="102" t="s">
        <v>1027</v>
      </c>
      <c r="AA15" s="102">
        <v>72.684328594999997</v>
      </c>
      <c r="AB15" s="102"/>
      <c r="AC15" s="102"/>
      <c r="AD15" s="102"/>
      <c r="AE15" s="102"/>
      <c r="AF15" s="102"/>
      <c r="AG15" s="102"/>
    </row>
    <row r="16" spans="1:33" s="98" customFormat="1" ht="13.2">
      <c r="A16" s="99" t="s">
        <v>597</v>
      </c>
      <c r="B16" s="100" t="s">
        <v>598</v>
      </c>
      <c r="C16" s="101">
        <v>3.0942776310000002</v>
      </c>
      <c r="D16" s="102" t="s">
        <v>1027</v>
      </c>
      <c r="E16" s="102">
        <v>1.7847640010000001</v>
      </c>
      <c r="F16" s="102">
        <v>27.438955599</v>
      </c>
      <c r="G16" s="102" t="s">
        <v>1027</v>
      </c>
      <c r="H16" s="102">
        <v>7.010399295</v>
      </c>
      <c r="I16" s="102" t="s">
        <v>1027</v>
      </c>
      <c r="J16" s="102">
        <v>9.9980063149999996</v>
      </c>
      <c r="K16" s="102">
        <v>5.1319397010000003</v>
      </c>
      <c r="L16" s="102">
        <v>2</v>
      </c>
      <c r="M16" s="102" t="s">
        <v>1027</v>
      </c>
      <c r="N16" s="102" t="s">
        <v>1027</v>
      </c>
      <c r="O16" s="102">
        <v>57.388430972999998</v>
      </c>
      <c r="P16" s="102" t="s">
        <v>1027</v>
      </c>
      <c r="Q16" s="102">
        <v>10</v>
      </c>
      <c r="R16" s="102">
        <v>10.178794633000001</v>
      </c>
      <c r="S16" s="102" t="s">
        <v>1027</v>
      </c>
      <c r="T16" s="102">
        <v>18.216239870999999</v>
      </c>
      <c r="U16" s="102">
        <v>30.613680385999999</v>
      </c>
      <c r="V16" s="102">
        <v>114.957069104</v>
      </c>
      <c r="W16" s="102" t="s">
        <v>1027</v>
      </c>
      <c r="X16" s="102">
        <v>2.8263021780000002</v>
      </c>
      <c r="Y16" s="102">
        <v>10</v>
      </c>
      <c r="Z16" s="102">
        <v>2.918964119</v>
      </c>
      <c r="AA16" s="102">
        <v>228.28788233899999</v>
      </c>
      <c r="AB16" s="102"/>
      <c r="AC16" s="102"/>
      <c r="AD16" s="102"/>
      <c r="AE16" s="102"/>
      <c r="AF16" s="102"/>
      <c r="AG16" s="102"/>
    </row>
    <row r="17" spans="1:33" s="98" customFormat="1" ht="13.2">
      <c r="A17" s="99" t="s">
        <v>599</v>
      </c>
      <c r="B17" s="100" t="s">
        <v>600</v>
      </c>
      <c r="C17" s="101" t="s">
        <v>1027</v>
      </c>
      <c r="D17" s="102" t="s">
        <v>1027</v>
      </c>
      <c r="E17" s="102">
        <v>1.8795157220000001</v>
      </c>
      <c r="F17" s="102">
        <v>31.976677558999999</v>
      </c>
      <c r="G17" s="102" t="s">
        <v>1027</v>
      </c>
      <c r="H17" s="102">
        <v>4.500001878</v>
      </c>
      <c r="I17" s="102">
        <v>5.3629046889999996</v>
      </c>
      <c r="J17" s="102">
        <v>2.5884514670000001</v>
      </c>
      <c r="K17" s="102" t="s">
        <v>1027</v>
      </c>
      <c r="L17" s="102">
        <v>3.5380041969999998</v>
      </c>
      <c r="M17" s="102" t="s">
        <v>1027</v>
      </c>
      <c r="N17" s="102" t="s">
        <v>1027</v>
      </c>
      <c r="O17" s="102">
        <v>172.58669411599999</v>
      </c>
      <c r="P17" s="102">
        <v>19.055559012</v>
      </c>
      <c r="Q17" s="102">
        <v>10.641099451000001</v>
      </c>
      <c r="R17" s="102">
        <v>12.289120024000001</v>
      </c>
      <c r="S17" s="102" t="s">
        <v>1027</v>
      </c>
      <c r="T17" s="102" t="s">
        <v>1027</v>
      </c>
      <c r="U17" s="102">
        <v>30.485758315999998</v>
      </c>
      <c r="V17" s="102">
        <v>13.155956725999999</v>
      </c>
      <c r="W17" s="102">
        <v>7.7763831469999998</v>
      </c>
      <c r="X17" s="102">
        <v>1.9200775349999999</v>
      </c>
      <c r="Y17" s="102">
        <v>7.4940095979999999</v>
      </c>
      <c r="Z17" s="102" t="s">
        <v>1027</v>
      </c>
      <c r="AA17" s="102">
        <v>34.448676681999999</v>
      </c>
      <c r="AB17" s="102"/>
      <c r="AC17" s="102"/>
      <c r="AD17" s="102"/>
      <c r="AE17" s="102"/>
      <c r="AF17" s="102"/>
      <c r="AG17" s="102"/>
    </row>
    <row r="18" spans="1:33" s="98" customFormat="1" ht="13.2">
      <c r="A18" s="99" t="s">
        <v>560</v>
      </c>
      <c r="B18" s="100" t="s">
        <v>561</v>
      </c>
      <c r="C18" s="101">
        <v>6.5519610830000001</v>
      </c>
      <c r="D18" s="102" t="s">
        <v>1027</v>
      </c>
      <c r="E18" s="102">
        <v>2.3967287509999999</v>
      </c>
      <c r="F18" s="102">
        <v>26.840703856000001</v>
      </c>
      <c r="G18" s="102" t="s">
        <v>1027</v>
      </c>
      <c r="H18" s="102">
        <v>5.733623981</v>
      </c>
      <c r="I18" s="102">
        <v>15.501545063</v>
      </c>
      <c r="J18" s="102">
        <v>13.637849750000001</v>
      </c>
      <c r="K18" s="102">
        <v>14.689085279</v>
      </c>
      <c r="L18" s="102">
        <v>2.767026134</v>
      </c>
      <c r="M18" s="102" t="s">
        <v>1027</v>
      </c>
      <c r="N18" s="102" t="s">
        <v>1027</v>
      </c>
      <c r="O18" s="102">
        <v>119.285756858</v>
      </c>
      <c r="P18" s="102">
        <v>44.190409125000002</v>
      </c>
      <c r="Q18" s="102" t="s">
        <v>1027</v>
      </c>
      <c r="R18" s="102">
        <v>24.061787044999999</v>
      </c>
      <c r="S18" s="102" t="s">
        <v>1027</v>
      </c>
      <c r="T18" s="102">
        <v>38.210682783000003</v>
      </c>
      <c r="U18" s="102" t="s">
        <v>1027</v>
      </c>
      <c r="V18" s="102">
        <v>74.127273282999994</v>
      </c>
      <c r="W18" s="102">
        <v>16.510036819</v>
      </c>
      <c r="X18" s="102">
        <v>1.407240321</v>
      </c>
      <c r="Y18" s="102" t="s">
        <v>1027</v>
      </c>
      <c r="Z18" s="102" t="s">
        <v>1027</v>
      </c>
      <c r="AA18" s="102">
        <v>64.046280581000005</v>
      </c>
      <c r="AB18" s="102"/>
      <c r="AC18" s="102"/>
      <c r="AD18" s="102"/>
      <c r="AE18" s="102"/>
      <c r="AF18" s="102"/>
      <c r="AG18" s="102"/>
    </row>
    <row r="19" spans="1:33" s="98" customFormat="1" ht="13.2">
      <c r="A19" s="99" t="s">
        <v>601</v>
      </c>
      <c r="B19" s="100" t="s">
        <v>602</v>
      </c>
      <c r="C19" s="101">
        <v>7.3829799810000001</v>
      </c>
      <c r="D19" s="102" t="s">
        <v>1027</v>
      </c>
      <c r="E19" s="102" t="s">
        <v>1027</v>
      </c>
      <c r="F19" s="102">
        <v>16.818579927999998</v>
      </c>
      <c r="G19" s="102" t="s">
        <v>1027</v>
      </c>
      <c r="H19" s="102" t="s">
        <v>1027</v>
      </c>
      <c r="I19" s="102" t="s">
        <v>1027</v>
      </c>
      <c r="J19" s="102">
        <v>15.784692140000001</v>
      </c>
      <c r="K19" s="102" t="s">
        <v>1027</v>
      </c>
      <c r="L19" s="102" t="s">
        <v>1027</v>
      </c>
      <c r="M19" s="102" t="s">
        <v>1027</v>
      </c>
      <c r="N19" s="102" t="s">
        <v>1027</v>
      </c>
      <c r="O19" s="102">
        <v>207.43479778700001</v>
      </c>
      <c r="P19" s="102">
        <v>13.096844645999999</v>
      </c>
      <c r="Q19" s="102">
        <v>13.452259890000001</v>
      </c>
      <c r="R19" s="102">
        <v>6.3765377150000004</v>
      </c>
      <c r="S19" s="102" t="s">
        <v>1027</v>
      </c>
      <c r="T19" s="102" t="s">
        <v>1027</v>
      </c>
      <c r="U19" s="102">
        <v>45.003761478999998</v>
      </c>
      <c r="V19" s="102">
        <v>25.927025002000001</v>
      </c>
      <c r="W19" s="102" t="s">
        <v>1027</v>
      </c>
      <c r="X19" s="102" t="s">
        <v>1027</v>
      </c>
      <c r="Y19" s="102">
        <v>15.787049404999999</v>
      </c>
      <c r="Z19" s="102" t="s">
        <v>1027</v>
      </c>
      <c r="AA19" s="102">
        <v>30.369875700000001</v>
      </c>
      <c r="AB19" s="102"/>
      <c r="AC19" s="102"/>
      <c r="AD19" s="102"/>
      <c r="AE19" s="102"/>
      <c r="AF19" s="102"/>
      <c r="AG19" s="102"/>
    </row>
    <row r="20" spans="1:33" s="98" customFormat="1" ht="13.2">
      <c r="A20" s="99" t="s">
        <v>603</v>
      </c>
      <c r="B20" s="100" t="s">
        <v>604</v>
      </c>
      <c r="C20" s="101">
        <v>5.4480198709999996</v>
      </c>
      <c r="D20" s="102" t="s">
        <v>1027</v>
      </c>
      <c r="E20" s="102">
        <v>60.199647716999998</v>
      </c>
      <c r="F20" s="102">
        <v>45.503324405000001</v>
      </c>
      <c r="G20" s="102" t="s">
        <v>1027</v>
      </c>
      <c r="H20" s="102">
        <v>28.626548327999998</v>
      </c>
      <c r="I20" s="102">
        <v>105.549619581</v>
      </c>
      <c r="J20" s="102">
        <v>24.523214349</v>
      </c>
      <c r="K20" s="102">
        <v>52.839491406</v>
      </c>
      <c r="L20" s="102">
        <v>15.832224389</v>
      </c>
      <c r="M20" s="102">
        <v>5.8880565369999998</v>
      </c>
      <c r="N20" s="102">
        <v>1.645850625</v>
      </c>
      <c r="O20" s="102">
        <v>635.19138565699996</v>
      </c>
      <c r="P20" s="102">
        <v>40.322908331000001</v>
      </c>
      <c r="Q20" s="102">
        <v>16.188974022</v>
      </c>
      <c r="R20" s="102">
        <v>39.812327019000001</v>
      </c>
      <c r="S20" s="102" t="s">
        <v>1027</v>
      </c>
      <c r="T20" s="102">
        <v>22.709828395999999</v>
      </c>
      <c r="U20" s="102">
        <v>215.75462167200001</v>
      </c>
      <c r="V20" s="102">
        <v>177.52075632500001</v>
      </c>
      <c r="W20" s="102">
        <v>84.262819144999995</v>
      </c>
      <c r="X20" s="102">
        <v>54.126798804000003</v>
      </c>
      <c r="Y20" s="102">
        <v>3.0557919899999999</v>
      </c>
      <c r="Z20" s="102">
        <v>13.140104509</v>
      </c>
      <c r="AA20" s="102">
        <v>202.388454336</v>
      </c>
      <c r="AB20" s="102"/>
      <c r="AC20" s="102"/>
      <c r="AD20" s="102"/>
      <c r="AE20" s="102"/>
      <c r="AF20" s="102"/>
      <c r="AG20" s="102"/>
    </row>
    <row r="21" spans="1:33" s="98" customFormat="1" ht="13.2">
      <c r="A21" s="99" t="s">
        <v>605</v>
      </c>
      <c r="B21" s="100" t="s">
        <v>606</v>
      </c>
      <c r="C21" s="101" t="s">
        <v>1027</v>
      </c>
      <c r="D21" s="102" t="s">
        <v>1027</v>
      </c>
      <c r="E21" s="102">
        <v>20.837719161999999</v>
      </c>
      <c r="F21" s="102">
        <v>29.168731709999999</v>
      </c>
      <c r="G21" s="102" t="s">
        <v>1027</v>
      </c>
      <c r="H21" s="102">
        <v>11.230262727</v>
      </c>
      <c r="I21" s="102">
        <v>13.656367190999999</v>
      </c>
      <c r="J21" s="102">
        <v>14.577725733999999</v>
      </c>
      <c r="K21" s="102">
        <v>10.020182639</v>
      </c>
      <c r="L21" s="102">
        <v>2.105720024</v>
      </c>
      <c r="M21" s="102" t="s">
        <v>1027</v>
      </c>
      <c r="N21" s="102" t="s">
        <v>1027</v>
      </c>
      <c r="O21" s="102">
        <v>644.26443488999996</v>
      </c>
      <c r="P21" s="102">
        <v>25.656044490999999</v>
      </c>
      <c r="Q21" s="102">
        <v>18.917685614</v>
      </c>
      <c r="R21" s="102">
        <v>72.732536440000004</v>
      </c>
      <c r="S21" s="102" t="s">
        <v>1027</v>
      </c>
      <c r="T21" s="102">
        <v>25.990373942000002</v>
      </c>
      <c r="U21" s="102">
        <v>81.937394759</v>
      </c>
      <c r="V21" s="102">
        <v>210.00311363</v>
      </c>
      <c r="W21" s="102">
        <v>33.704179414999999</v>
      </c>
      <c r="X21" s="102">
        <v>21.568952030999998</v>
      </c>
      <c r="Y21" s="102">
        <v>5</v>
      </c>
      <c r="Z21" s="102">
        <v>1</v>
      </c>
      <c r="AA21" s="102">
        <v>61.283569004999997</v>
      </c>
      <c r="AB21" s="102"/>
      <c r="AC21" s="102"/>
      <c r="AD21" s="102"/>
      <c r="AE21" s="102"/>
      <c r="AF21" s="102"/>
      <c r="AG21" s="102"/>
    </row>
    <row r="22" spans="1:33" s="98" customFormat="1" ht="13.2">
      <c r="A22" s="99" t="s">
        <v>429</v>
      </c>
      <c r="B22" s="100" t="s">
        <v>81</v>
      </c>
      <c r="C22" s="101" t="s">
        <v>1027</v>
      </c>
      <c r="D22" s="102">
        <v>6.922990124</v>
      </c>
      <c r="E22" s="102">
        <v>43.036318538000003</v>
      </c>
      <c r="F22" s="102">
        <v>58.001237971000002</v>
      </c>
      <c r="G22" s="102">
        <v>5.2045877699999998</v>
      </c>
      <c r="H22" s="102">
        <v>21.092988731999998</v>
      </c>
      <c r="I22" s="102">
        <v>23.313347861</v>
      </c>
      <c r="J22" s="102">
        <v>51.069543434000003</v>
      </c>
      <c r="K22" s="102">
        <v>116.714252114</v>
      </c>
      <c r="L22" s="102" t="s">
        <v>1027</v>
      </c>
      <c r="M22" s="102">
        <v>10.738392523</v>
      </c>
      <c r="N22" s="102">
        <v>13.924742083</v>
      </c>
      <c r="O22" s="102">
        <v>1068.070951337</v>
      </c>
      <c r="P22" s="102">
        <v>54.849077346999998</v>
      </c>
      <c r="Q22" s="102">
        <v>8.0000830870000001</v>
      </c>
      <c r="R22" s="102">
        <v>44.046244854000001</v>
      </c>
      <c r="S22" s="102" t="s">
        <v>1027</v>
      </c>
      <c r="T22" s="102">
        <v>42.357107155999998</v>
      </c>
      <c r="U22" s="102">
        <v>120.276674425</v>
      </c>
      <c r="V22" s="102">
        <v>358.57783316500002</v>
      </c>
      <c r="W22" s="102">
        <v>26.469130686</v>
      </c>
      <c r="X22" s="102">
        <v>102.077516426</v>
      </c>
      <c r="Y22" s="102">
        <v>5</v>
      </c>
      <c r="Z22" s="102">
        <v>23.893024172000001</v>
      </c>
      <c r="AA22" s="102">
        <v>309.64396217199999</v>
      </c>
      <c r="AB22" s="102"/>
      <c r="AC22" s="102"/>
      <c r="AD22" s="102"/>
      <c r="AE22" s="102"/>
      <c r="AF22" s="102"/>
      <c r="AG22" s="102"/>
    </row>
    <row r="23" spans="1:33" s="98" customFormat="1" ht="13.2">
      <c r="A23" s="99" t="s">
        <v>607</v>
      </c>
      <c r="B23" s="100" t="s">
        <v>608</v>
      </c>
      <c r="C23" s="101" t="s">
        <v>1027</v>
      </c>
      <c r="D23" s="102" t="s">
        <v>1027</v>
      </c>
      <c r="E23" s="102" t="s">
        <v>1027</v>
      </c>
      <c r="F23" s="102">
        <v>6.1440443309999999</v>
      </c>
      <c r="G23" s="102" t="s">
        <v>1027</v>
      </c>
      <c r="H23" s="102">
        <v>6.3167572109999996</v>
      </c>
      <c r="I23" s="102">
        <v>3.3231776200000001</v>
      </c>
      <c r="J23" s="102">
        <v>7.8142065880000002</v>
      </c>
      <c r="K23" s="102">
        <v>10.450183162</v>
      </c>
      <c r="L23" s="102" t="s">
        <v>1027</v>
      </c>
      <c r="M23" s="102" t="s">
        <v>1027</v>
      </c>
      <c r="N23" s="102" t="s">
        <v>1027</v>
      </c>
      <c r="O23" s="102">
        <v>18.77174806</v>
      </c>
      <c r="P23" s="102" t="s">
        <v>1027</v>
      </c>
      <c r="Q23" s="102">
        <v>5.1048551299999998</v>
      </c>
      <c r="R23" s="102">
        <v>3.8468637939999999</v>
      </c>
      <c r="S23" s="102" t="s">
        <v>1027</v>
      </c>
      <c r="T23" s="102" t="s">
        <v>1027</v>
      </c>
      <c r="U23" s="102">
        <v>4.7298978009999999</v>
      </c>
      <c r="V23" s="102">
        <v>5.444789793</v>
      </c>
      <c r="W23" s="102" t="s">
        <v>1027</v>
      </c>
      <c r="X23" s="102">
        <v>2.626266175</v>
      </c>
      <c r="Y23" s="102" t="s">
        <v>1027</v>
      </c>
      <c r="Z23" s="102" t="s">
        <v>1027</v>
      </c>
      <c r="AA23" s="102" t="s">
        <v>1027</v>
      </c>
      <c r="AB23" s="102"/>
      <c r="AC23" s="102"/>
      <c r="AD23" s="102"/>
      <c r="AE23" s="102"/>
      <c r="AF23" s="102"/>
      <c r="AG23" s="102"/>
    </row>
    <row r="24" spans="1:33" s="98" customFormat="1" ht="13.2">
      <c r="A24" s="99" t="s">
        <v>609</v>
      </c>
      <c r="B24" s="100" t="s">
        <v>610</v>
      </c>
      <c r="C24" s="101">
        <v>5.1381019459999999</v>
      </c>
      <c r="D24" s="102" t="s">
        <v>1027</v>
      </c>
      <c r="E24" s="102">
        <v>26.738106106</v>
      </c>
      <c r="F24" s="102">
        <v>99.986120219</v>
      </c>
      <c r="G24" s="102">
        <v>19.261300503000001</v>
      </c>
      <c r="H24" s="102">
        <v>10</v>
      </c>
      <c r="I24" s="102">
        <v>44.536945330000002</v>
      </c>
      <c r="J24" s="102">
        <v>58.607872032000003</v>
      </c>
      <c r="K24" s="102">
        <v>29.991812489000001</v>
      </c>
      <c r="L24" s="102">
        <v>21.198494916000001</v>
      </c>
      <c r="M24" s="102" t="s">
        <v>1027</v>
      </c>
      <c r="N24" s="102" t="s">
        <v>1027</v>
      </c>
      <c r="O24" s="102">
        <v>603.95560531199999</v>
      </c>
      <c r="P24" s="102">
        <v>121.410038407</v>
      </c>
      <c r="Q24" s="102">
        <v>7.8770063629999996</v>
      </c>
      <c r="R24" s="102">
        <v>87.058679411</v>
      </c>
      <c r="S24" s="102" t="s">
        <v>1027</v>
      </c>
      <c r="T24" s="102">
        <v>51.612029264999997</v>
      </c>
      <c r="U24" s="102">
        <v>79.183527588000004</v>
      </c>
      <c r="V24" s="102">
        <v>68.423078439999998</v>
      </c>
      <c r="W24" s="102">
        <v>11.504693164000001</v>
      </c>
      <c r="X24" s="102">
        <v>36.797049958999999</v>
      </c>
      <c r="Y24" s="102">
        <v>4.7127498220000001</v>
      </c>
      <c r="Z24" s="102">
        <v>155.26133725400001</v>
      </c>
      <c r="AA24" s="102">
        <v>96.966638337999996</v>
      </c>
      <c r="AB24" s="102"/>
      <c r="AC24" s="102"/>
      <c r="AD24" s="102"/>
      <c r="AE24" s="102"/>
      <c r="AF24" s="102"/>
      <c r="AG24" s="102"/>
    </row>
    <row r="25" spans="1:33" s="98" customFormat="1" ht="13.2">
      <c r="A25" s="99" t="s">
        <v>611</v>
      </c>
      <c r="B25" s="100" t="s">
        <v>612</v>
      </c>
      <c r="C25" s="101" t="s">
        <v>1027</v>
      </c>
      <c r="D25" s="102" t="s">
        <v>1027</v>
      </c>
      <c r="E25" s="102" t="s">
        <v>1027</v>
      </c>
      <c r="F25" s="102" t="s">
        <v>1027</v>
      </c>
      <c r="G25" s="102" t="s">
        <v>1027</v>
      </c>
      <c r="H25" s="102">
        <v>5.3695423130000002</v>
      </c>
      <c r="I25" s="102" t="s">
        <v>1027</v>
      </c>
      <c r="J25" s="102" t="s">
        <v>1027</v>
      </c>
      <c r="K25" s="102" t="s">
        <v>1027</v>
      </c>
      <c r="L25" s="102" t="s">
        <v>1027</v>
      </c>
      <c r="M25" s="102" t="s">
        <v>1027</v>
      </c>
      <c r="N25" s="102" t="s">
        <v>1027</v>
      </c>
      <c r="O25" s="102">
        <v>648.42085641999995</v>
      </c>
      <c r="P25" s="102" t="s">
        <v>1027</v>
      </c>
      <c r="Q25" s="102">
        <v>9.4482952729999994</v>
      </c>
      <c r="R25" s="102">
        <v>6.0614252290000001</v>
      </c>
      <c r="S25" s="102" t="s">
        <v>1027</v>
      </c>
      <c r="T25" s="102">
        <v>47.578473010000003</v>
      </c>
      <c r="U25" s="102">
        <v>206.05294919799999</v>
      </c>
      <c r="V25" s="102">
        <v>173.60913311300001</v>
      </c>
      <c r="W25" s="102" t="s">
        <v>1027</v>
      </c>
      <c r="X25" s="102">
        <v>6.1376794700000001</v>
      </c>
      <c r="Y25" s="102">
        <v>5.1332459400000001</v>
      </c>
      <c r="Z25" s="102" t="s">
        <v>1027</v>
      </c>
      <c r="AA25" s="102">
        <v>3.4065140899999999</v>
      </c>
      <c r="AB25" s="102"/>
      <c r="AC25" s="102"/>
      <c r="AD25" s="102"/>
      <c r="AE25" s="102"/>
      <c r="AF25" s="102"/>
      <c r="AG25" s="102"/>
    </row>
    <row r="26" spans="1:33" s="98" customFormat="1" ht="13.2">
      <c r="A26" s="99" t="s">
        <v>613</v>
      </c>
      <c r="B26" s="100" t="s">
        <v>614</v>
      </c>
      <c r="C26" s="101" t="s">
        <v>1027</v>
      </c>
      <c r="D26" s="102" t="s">
        <v>1027</v>
      </c>
      <c r="E26" s="102" t="s">
        <v>1027</v>
      </c>
      <c r="F26" s="102" t="s">
        <v>1027</v>
      </c>
      <c r="G26" s="102" t="s">
        <v>1027</v>
      </c>
      <c r="H26" s="102" t="s">
        <v>1027</v>
      </c>
      <c r="I26" s="102" t="s">
        <v>1027</v>
      </c>
      <c r="J26" s="102" t="s">
        <v>1027</v>
      </c>
      <c r="K26" s="102" t="s">
        <v>1027</v>
      </c>
      <c r="L26" s="102" t="s">
        <v>1027</v>
      </c>
      <c r="M26" s="102" t="s">
        <v>1027</v>
      </c>
      <c r="N26" s="102" t="s">
        <v>1027</v>
      </c>
      <c r="O26" s="102">
        <v>242.848277166</v>
      </c>
      <c r="P26" s="102">
        <v>7.2923868020000002</v>
      </c>
      <c r="Q26" s="102" t="s">
        <v>1027</v>
      </c>
      <c r="R26" s="102" t="s">
        <v>1027</v>
      </c>
      <c r="S26" s="102" t="s">
        <v>1027</v>
      </c>
      <c r="T26" s="102" t="s">
        <v>1027</v>
      </c>
      <c r="U26" s="102">
        <v>15.846049462</v>
      </c>
      <c r="V26" s="102">
        <v>43.147371120999999</v>
      </c>
      <c r="W26" s="102">
        <v>79.359872354999993</v>
      </c>
      <c r="X26" s="102">
        <v>4.7168319500000004</v>
      </c>
      <c r="Y26" s="102" t="s">
        <v>1027</v>
      </c>
      <c r="Z26" s="102" t="s">
        <v>1027</v>
      </c>
      <c r="AA26" s="102" t="s">
        <v>1027</v>
      </c>
      <c r="AB26" s="102"/>
      <c r="AC26" s="102"/>
      <c r="AD26" s="102"/>
      <c r="AE26" s="102"/>
      <c r="AF26" s="102"/>
      <c r="AG26" s="102"/>
    </row>
    <row r="27" spans="1:33" s="98" customFormat="1" ht="13.2">
      <c r="A27" s="99" t="s">
        <v>615</v>
      </c>
      <c r="B27" s="100" t="s">
        <v>616</v>
      </c>
      <c r="C27" s="101" t="s">
        <v>1027</v>
      </c>
      <c r="D27" s="102" t="s">
        <v>1027</v>
      </c>
      <c r="E27" s="102">
        <v>1.2403419419999999</v>
      </c>
      <c r="F27" s="102" t="s">
        <v>1027</v>
      </c>
      <c r="G27" s="102" t="s">
        <v>1027</v>
      </c>
      <c r="H27" s="102" t="s">
        <v>1027</v>
      </c>
      <c r="I27" s="102">
        <v>3.4765823390000001</v>
      </c>
      <c r="J27" s="102" t="s">
        <v>1027</v>
      </c>
      <c r="K27" s="102" t="s">
        <v>1027</v>
      </c>
      <c r="L27" s="102" t="s">
        <v>1027</v>
      </c>
      <c r="M27" s="102" t="s">
        <v>1027</v>
      </c>
      <c r="N27" s="102" t="s">
        <v>1027</v>
      </c>
      <c r="O27" s="102">
        <v>4.708180145</v>
      </c>
      <c r="P27" s="102" t="s">
        <v>1027</v>
      </c>
      <c r="Q27" s="102" t="s">
        <v>1027</v>
      </c>
      <c r="R27" s="102">
        <v>12.016847318</v>
      </c>
      <c r="S27" s="102" t="s">
        <v>1027</v>
      </c>
      <c r="T27" s="102" t="s">
        <v>1027</v>
      </c>
      <c r="U27" s="102">
        <v>1</v>
      </c>
      <c r="V27" s="102" t="s">
        <v>1027</v>
      </c>
      <c r="W27" s="102" t="s">
        <v>1027</v>
      </c>
      <c r="X27" s="102" t="s">
        <v>1027</v>
      </c>
      <c r="Y27" s="102" t="s">
        <v>1027</v>
      </c>
      <c r="Z27" s="102" t="s">
        <v>1027</v>
      </c>
      <c r="AA27" s="102">
        <v>3.905096678</v>
      </c>
      <c r="AB27" s="102"/>
      <c r="AC27" s="102"/>
      <c r="AD27" s="102"/>
      <c r="AE27" s="102"/>
      <c r="AF27" s="102"/>
      <c r="AG27" s="102"/>
    </row>
    <row r="28" spans="1:33" s="98" customFormat="1" ht="13.2">
      <c r="A28" s="99" t="s">
        <v>617</v>
      </c>
      <c r="B28" s="100" t="s">
        <v>618</v>
      </c>
      <c r="C28" s="101" t="s">
        <v>1027</v>
      </c>
      <c r="D28" s="102" t="s">
        <v>1027</v>
      </c>
      <c r="E28" s="102" t="s">
        <v>1027</v>
      </c>
      <c r="F28" s="102" t="s">
        <v>1027</v>
      </c>
      <c r="G28" s="102" t="s">
        <v>1027</v>
      </c>
      <c r="H28" s="102" t="s">
        <v>1027</v>
      </c>
      <c r="I28" s="102" t="s">
        <v>1027</v>
      </c>
      <c r="J28" s="102">
        <v>7.1247525420000004</v>
      </c>
      <c r="K28" s="102" t="s">
        <v>1027</v>
      </c>
      <c r="L28" s="102" t="s">
        <v>1027</v>
      </c>
      <c r="M28" s="102" t="s">
        <v>1027</v>
      </c>
      <c r="N28" s="102" t="s">
        <v>1027</v>
      </c>
      <c r="O28" s="102" t="s">
        <v>1027</v>
      </c>
      <c r="P28" s="102" t="s">
        <v>1027</v>
      </c>
      <c r="Q28" s="102" t="s">
        <v>1027</v>
      </c>
      <c r="R28" s="102" t="s">
        <v>1027</v>
      </c>
      <c r="S28" s="102" t="s">
        <v>1027</v>
      </c>
      <c r="T28" s="102" t="s">
        <v>1027</v>
      </c>
      <c r="U28" s="102">
        <v>7.2296977609999997</v>
      </c>
      <c r="V28" s="102" t="s">
        <v>1027</v>
      </c>
      <c r="W28" s="102" t="s">
        <v>1027</v>
      </c>
      <c r="X28" s="102" t="s">
        <v>1027</v>
      </c>
      <c r="Y28" s="102" t="s">
        <v>1027</v>
      </c>
      <c r="Z28" s="102" t="s">
        <v>1027</v>
      </c>
      <c r="AA28" s="102" t="s">
        <v>1027</v>
      </c>
      <c r="AB28" s="102"/>
      <c r="AC28" s="102"/>
      <c r="AD28" s="102"/>
      <c r="AE28" s="102"/>
      <c r="AF28" s="102"/>
      <c r="AG28" s="102"/>
    </row>
    <row r="29" spans="1:33" s="98" customFormat="1" ht="13.2">
      <c r="A29" s="99" t="s">
        <v>619</v>
      </c>
      <c r="B29" s="100" t="s">
        <v>620</v>
      </c>
      <c r="C29" s="101" t="s">
        <v>1027</v>
      </c>
      <c r="D29" s="102" t="s">
        <v>1027</v>
      </c>
      <c r="E29" s="102" t="s">
        <v>1027</v>
      </c>
      <c r="F29" s="102" t="s">
        <v>1027</v>
      </c>
      <c r="G29" s="102" t="s">
        <v>1027</v>
      </c>
      <c r="H29" s="102" t="s">
        <v>1027</v>
      </c>
      <c r="I29" s="102">
        <v>7.5277609549999998</v>
      </c>
      <c r="J29" s="102" t="s">
        <v>1027</v>
      </c>
      <c r="K29" s="102" t="s">
        <v>1027</v>
      </c>
      <c r="L29" s="102" t="s">
        <v>1027</v>
      </c>
      <c r="M29" s="102" t="s">
        <v>1027</v>
      </c>
      <c r="N29" s="102" t="s">
        <v>1027</v>
      </c>
      <c r="O29" s="102">
        <v>1</v>
      </c>
      <c r="P29" s="102" t="s">
        <v>1027</v>
      </c>
      <c r="Q29" s="102" t="s">
        <v>1027</v>
      </c>
      <c r="R29" s="102" t="s">
        <v>1027</v>
      </c>
      <c r="S29" s="102" t="s">
        <v>1027</v>
      </c>
      <c r="T29" s="102" t="s">
        <v>1027</v>
      </c>
      <c r="U29" s="102">
        <v>10</v>
      </c>
      <c r="V29" s="102">
        <v>5.1349043759999997</v>
      </c>
      <c r="W29" s="102" t="s">
        <v>1027</v>
      </c>
      <c r="X29" s="102" t="s">
        <v>1027</v>
      </c>
      <c r="Y29" s="102">
        <v>1</v>
      </c>
      <c r="Z29" s="102" t="s">
        <v>1027</v>
      </c>
      <c r="AA29" s="102">
        <v>9.1015277700000006</v>
      </c>
      <c r="AB29" s="102"/>
      <c r="AC29" s="102"/>
      <c r="AD29" s="102"/>
      <c r="AE29" s="102"/>
      <c r="AF29" s="102"/>
      <c r="AG29" s="102"/>
    </row>
    <row r="30" spans="1:33" s="98" customFormat="1" ht="13.2">
      <c r="A30" s="99" t="s">
        <v>621</v>
      </c>
      <c r="B30" s="100" t="s">
        <v>622</v>
      </c>
      <c r="C30" s="101" t="s">
        <v>1027</v>
      </c>
      <c r="D30" s="102" t="s">
        <v>1027</v>
      </c>
      <c r="E30" s="102">
        <v>6.937656896</v>
      </c>
      <c r="F30" s="102">
        <v>4.1659996130000003</v>
      </c>
      <c r="G30" s="102" t="s">
        <v>1027</v>
      </c>
      <c r="H30" s="102" t="s">
        <v>1027</v>
      </c>
      <c r="I30" s="102">
        <v>10.9816222</v>
      </c>
      <c r="J30" s="102">
        <v>13.048141983000001</v>
      </c>
      <c r="K30" s="102">
        <v>21.196324676</v>
      </c>
      <c r="L30" s="102" t="s">
        <v>1027</v>
      </c>
      <c r="M30" s="102">
        <v>4.5716092110000002</v>
      </c>
      <c r="N30" s="102" t="s">
        <v>1027</v>
      </c>
      <c r="O30" s="102">
        <v>173.399845032</v>
      </c>
      <c r="P30" s="102" t="s">
        <v>1027</v>
      </c>
      <c r="Q30" s="102" t="s">
        <v>1027</v>
      </c>
      <c r="R30" s="102">
        <v>16.445206281000001</v>
      </c>
      <c r="S30" s="102" t="s">
        <v>1027</v>
      </c>
      <c r="T30" s="102">
        <v>17.221123356</v>
      </c>
      <c r="U30" s="102">
        <v>5.0637470579999997</v>
      </c>
      <c r="V30" s="102">
        <v>19.864306539000001</v>
      </c>
      <c r="W30" s="102">
        <v>5.2138135999999999</v>
      </c>
      <c r="X30" s="102">
        <v>16.269946813000001</v>
      </c>
      <c r="Y30" s="102">
        <v>6.4940095979999999</v>
      </c>
      <c r="Z30" s="102">
        <v>4.918964119</v>
      </c>
      <c r="AA30" s="102">
        <v>35.247807831999999</v>
      </c>
      <c r="AB30" s="102"/>
      <c r="AC30" s="102"/>
      <c r="AD30" s="102"/>
      <c r="AE30" s="102"/>
      <c r="AF30" s="102"/>
      <c r="AG30" s="102"/>
    </row>
    <row r="31" spans="1:33" s="98" customFormat="1" ht="13.2">
      <c r="A31" s="99" t="s">
        <v>623</v>
      </c>
      <c r="B31" s="100" t="s">
        <v>624</v>
      </c>
      <c r="C31" s="101" t="s">
        <v>1027</v>
      </c>
      <c r="D31" s="102" t="s">
        <v>1027</v>
      </c>
      <c r="E31" s="102" t="s">
        <v>1027</v>
      </c>
      <c r="F31" s="102" t="s">
        <v>1027</v>
      </c>
      <c r="G31" s="102" t="s">
        <v>1027</v>
      </c>
      <c r="H31" s="102">
        <v>21.071024797</v>
      </c>
      <c r="I31" s="102">
        <v>20.092628140999999</v>
      </c>
      <c r="J31" s="102" t="s">
        <v>1027</v>
      </c>
      <c r="K31" s="102" t="s">
        <v>1027</v>
      </c>
      <c r="L31" s="102" t="s">
        <v>1027</v>
      </c>
      <c r="M31" s="102" t="s">
        <v>1027</v>
      </c>
      <c r="N31" s="102" t="s">
        <v>1027</v>
      </c>
      <c r="O31" s="102">
        <v>202.37837238700001</v>
      </c>
      <c r="P31" s="102" t="s">
        <v>1027</v>
      </c>
      <c r="Q31" s="102" t="s">
        <v>1027</v>
      </c>
      <c r="R31" s="102" t="s">
        <v>1027</v>
      </c>
      <c r="S31" s="102" t="s">
        <v>1027</v>
      </c>
      <c r="T31" s="102" t="s">
        <v>1027</v>
      </c>
      <c r="U31" s="102" t="s">
        <v>1027</v>
      </c>
      <c r="V31" s="102" t="s">
        <v>1027</v>
      </c>
      <c r="W31" s="102" t="s">
        <v>1027</v>
      </c>
      <c r="X31" s="102" t="s">
        <v>1027</v>
      </c>
      <c r="Y31" s="102" t="s">
        <v>1027</v>
      </c>
      <c r="Z31" s="102" t="s">
        <v>1027</v>
      </c>
      <c r="AA31" s="102" t="s">
        <v>1027</v>
      </c>
      <c r="AB31" s="102"/>
      <c r="AC31" s="102"/>
      <c r="AD31" s="102"/>
      <c r="AE31" s="102"/>
      <c r="AF31" s="102"/>
      <c r="AG31" s="102"/>
    </row>
    <row r="32" spans="1:33" s="98" customFormat="1" ht="13.2">
      <c r="A32" s="99" t="s">
        <v>625</v>
      </c>
      <c r="B32" s="100" t="s">
        <v>626</v>
      </c>
      <c r="C32" s="101" t="s">
        <v>1027</v>
      </c>
      <c r="D32" s="102" t="s">
        <v>1027</v>
      </c>
      <c r="E32" s="102" t="s">
        <v>1027</v>
      </c>
      <c r="F32" s="102" t="s">
        <v>1027</v>
      </c>
      <c r="G32" s="102" t="s">
        <v>1027</v>
      </c>
      <c r="H32" s="102" t="s">
        <v>1027</v>
      </c>
      <c r="I32" s="102" t="s">
        <v>1027</v>
      </c>
      <c r="J32" s="102" t="s">
        <v>1027</v>
      </c>
      <c r="K32" s="102">
        <v>9.8062364679999998</v>
      </c>
      <c r="L32" s="102">
        <v>4.7450240499999996</v>
      </c>
      <c r="M32" s="102">
        <v>6.7481854009999998</v>
      </c>
      <c r="N32" s="102" t="s">
        <v>1027</v>
      </c>
      <c r="O32" s="102">
        <v>128.33683750500001</v>
      </c>
      <c r="P32" s="102" t="s">
        <v>1027</v>
      </c>
      <c r="Q32" s="102" t="s">
        <v>1027</v>
      </c>
      <c r="R32" s="102" t="s">
        <v>1027</v>
      </c>
      <c r="S32" s="102" t="s">
        <v>1027</v>
      </c>
      <c r="T32" s="102">
        <v>4.5540599679999998</v>
      </c>
      <c r="U32" s="102">
        <v>9.6556554810000002</v>
      </c>
      <c r="V32" s="102">
        <v>53.161691456</v>
      </c>
      <c r="W32" s="102" t="s">
        <v>1027</v>
      </c>
      <c r="X32" s="102">
        <v>23.836556441999999</v>
      </c>
      <c r="Y32" s="102" t="s">
        <v>1027</v>
      </c>
      <c r="Z32" s="102" t="s">
        <v>1027</v>
      </c>
      <c r="AA32" s="102" t="s">
        <v>1027</v>
      </c>
      <c r="AB32" s="102"/>
      <c r="AC32" s="102"/>
      <c r="AD32" s="102"/>
      <c r="AE32" s="102"/>
      <c r="AF32" s="102"/>
      <c r="AG32" s="102"/>
    </row>
    <row r="33" spans="1:33" s="98" customFormat="1" ht="13.2">
      <c r="A33" s="99" t="s">
        <v>627</v>
      </c>
      <c r="B33" s="100" t="s">
        <v>628</v>
      </c>
      <c r="C33" s="101" t="s">
        <v>1027</v>
      </c>
      <c r="D33" s="102" t="s">
        <v>1027</v>
      </c>
      <c r="E33" s="102" t="s">
        <v>1027</v>
      </c>
      <c r="F33" s="102">
        <v>9.4395170890000006</v>
      </c>
      <c r="G33" s="102" t="s">
        <v>1027</v>
      </c>
      <c r="H33" s="102" t="s">
        <v>1027</v>
      </c>
      <c r="I33" s="102" t="s">
        <v>1027</v>
      </c>
      <c r="J33" s="102" t="s">
        <v>1027</v>
      </c>
      <c r="K33" s="102" t="s">
        <v>1027</v>
      </c>
      <c r="L33" s="102" t="s">
        <v>1027</v>
      </c>
      <c r="M33" s="102" t="s">
        <v>1027</v>
      </c>
      <c r="N33" s="102" t="s">
        <v>1027</v>
      </c>
      <c r="O33" s="102">
        <v>32.666448504000002</v>
      </c>
      <c r="P33" s="102" t="s">
        <v>1027</v>
      </c>
      <c r="Q33" s="102">
        <v>1.748345469</v>
      </c>
      <c r="R33" s="102">
        <v>1.389230357</v>
      </c>
      <c r="S33" s="102" t="s">
        <v>1027</v>
      </c>
      <c r="T33" s="102" t="s">
        <v>1027</v>
      </c>
      <c r="U33" s="102" t="s">
        <v>1027</v>
      </c>
      <c r="V33" s="102">
        <v>31.175206630999998</v>
      </c>
      <c r="W33" s="102" t="s">
        <v>1027</v>
      </c>
      <c r="X33" s="102">
        <v>3</v>
      </c>
      <c r="Y33" s="102" t="s">
        <v>1027</v>
      </c>
      <c r="Z33" s="102" t="s">
        <v>1027</v>
      </c>
      <c r="AA33" s="102">
        <v>11.986542101</v>
      </c>
      <c r="AB33" s="102"/>
      <c r="AC33" s="102"/>
      <c r="AD33" s="102"/>
      <c r="AE33" s="102"/>
      <c r="AF33" s="102"/>
      <c r="AG33" s="102"/>
    </row>
    <row r="34" spans="1:33" s="98" customFormat="1" ht="13.2">
      <c r="A34" s="99" t="s">
        <v>629</v>
      </c>
      <c r="B34" s="100" t="s">
        <v>630</v>
      </c>
      <c r="C34" s="101" t="s">
        <v>1027</v>
      </c>
      <c r="D34" s="102" t="s">
        <v>1027</v>
      </c>
      <c r="E34" s="102" t="s">
        <v>1027</v>
      </c>
      <c r="F34" s="102" t="s">
        <v>1027</v>
      </c>
      <c r="G34" s="102" t="s">
        <v>1027</v>
      </c>
      <c r="H34" s="102" t="s">
        <v>1027</v>
      </c>
      <c r="I34" s="102" t="s">
        <v>1027</v>
      </c>
      <c r="J34" s="102" t="s">
        <v>1027</v>
      </c>
      <c r="K34" s="102">
        <v>17.428234485000001</v>
      </c>
      <c r="L34" s="102" t="s">
        <v>1027</v>
      </c>
      <c r="M34" s="102" t="s">
        <v>1027</v>
      </c>
      <c r="N34" s="102" t="s">
        <v>1027</v>
      </c>
      <c r="O34" s="102">
        <v>70.077756300000004</v>
      </c>
      <c r="P34" s="102" t="s">
        <v>1027</v>
      </c>
      <c r="Q34" s="102" t="s">
        <v>1027</v>
      </c>
      <c r="R34" s="102" t="s">
        <v>1027</v>
      </c>
      <c r="S34" s="102" t="s">
        <v>1027</v>
      </c>
      <c r="T34" s="102" t="s">
        <v>1027</v>
      </c>
      <c r="U34" s="102">
        <v>5.0637470579999997</v>
      </c>
      <c r="V34" s="102" t="s">
        <v>1027</v>
      </c>
      <c r="W34" s="102" t="s">
        <v>1027</v>
      </c>
      <c r="X34" s="102" t="s">
        <v>1027</v>
      </c>
      <c r="Y34" s="102" t="s">
        <v>1027</v>
      </c>
      <c r="Z34" s="102" t="s">
        <v>1027</v>
      </c>
      <c r="AA34" s="102">
        <v>8.3236991640000006</v>
      </c>
      <c r="AB34" s="102"/>
      <c r="AC34" s="102"/>
      <c r="AD34" s="102"/>
      <c r="AE34" s="102"/>
      <c r="AF34" s="102"/>
      <c r="AG34" s="102"/>
    </row>
    <row r="35" spans="1:33" s="98" customFormat="1" ht="13.2">
      <c r="A35" s="99" t="s">
        <v>234</v>
      </c>
      <c r="B35" s="100" t="s">
        <v>51</v>
      </c>
      <c r="C35" s="101">
        <v>4.0016861260000001</v>
      </c>
      <c r="D35" s="102" t="s">
        <v>1027</v>
      </c>
      <c r="E35" s="102">
        <v>84.122932934000005</v>
      </c>
      <c r="F35" s="102">
        <v>19.077174037999999</v>
      </c>
      <c r="G35" s="102">
        <v>6.4952405750000004</v>
      </c>
      <c r="H35" s="102">
        <v>74.128359848000002</v>
      </c>
      <c r="I35" s="102">
        <v>8.164740128</v>
      </c>
      <c r="J35" s="102">
        <v>6.0450845749999997</v>
      </c>
      <c r="K35" s="102">
        <v>38</v>
      </c>
      <c r="L35" s="102" t="s">
        <v>1027</v>
      </c>
      <c r="M35" s="102" t="s">
        <v>1027</v>
      </c>
      <c r="N35" s="102" t="s">
        <v>1027</v>
      </c>
      <c r="O35" s="102">
        <v>473.472472385</v>
      </c>
      <c r="P35" s="102" t="s">
        <v>1027</v>
      </c>
      <c r="Q35" s="102">
        <v>17.988710179000002</v>
      </c>
      <c r="R35" s="102">
        <v>3.3425596620000002</v>
      </c>
      <c r="S35" s="102" t="s">
        <v>1027</v>
      </c>
      <c r="T35" s="102">
        <v>18.044893290000001</v>
      </c>
      <c r="U35" s="102">
        <v>9.0078435419999998</v>
      </c>
      <c r="V35" s="102">
        <v>14.791841808999999</v>
      </c>
      <c r="W35" s="102">
        <v>49.134558216999999</v>
      </c>
      <c r="X35" s="102" t="s">
        <v>1027</v>
      </c>
      <c r="Y35" s="102">
        <v>44.782325677999999</v>
      </c>
      <c r="Z35" s="102" t="s">
        <v>1027</v>
      </c>
      <c r="AA35" s="102">
        <v>41.283837925999997</v>
      </c>
      <c r="AB35" s="102"/>
      <c r="AC35" s="102"/>
      <c r="AD35" s="102"/>
      <c r="AE35" s="102"/>
      <c r="AF35" s="102"/>
      <c r="AG35" s="102"/>
    </row>
    <row r="36" spans="1:33" s="98" customFormat="1" ht="13.2">
      <c r="A36" s="99" t="s">
        <v>631</v>
      </c>
      <c r="B36" s="100" t="s">
        <v>632</v>
      </c>
      <c r="C36" s="101" t="s">
        <v>1027</v>
      </c>
      <c r="D36" s="102" t="s">
        <v>1027</v>
      </c>
      <c r="E36" s="102">
        <v>59.377515070000001</v>
      </c>
      <c r="F36" s="102" t="s">
        <v>1027</v>
      </c>
      <c r="G36" s="102" t="s">
        <v>1027</v>
      </c>
      <c r="H36" s="102">
        <v>4.2142049589999999</v>
      </c>
      <c r="I36" s="102" t="s">
        <v>1027</v>
      </c>
      <c r="J36" s="102">
        <v>9.0041131669999999</v>
      </c>
      <c r="K36" s="102" t="s">
        <v>1027</v>
      </c>
      <c r="L36" s="102" t="s">
        <v>1027</v>
      </c>
      <c r="M36" s="102" t="s">
        <v>1027</v>
      </c>
      <c r="N36" s="102" t="s">
        <v>1027</v>
      </c>
      <c r="O36" s="102">
        <v>156.324246859</v>
      </c>
      <c r="P36" s="102">
        <v>7.3297756119999997</v>
      </c>
      <c r="Q36" s="102" t="s">
        <v>1027</v>
      </c>
      <c r="R36" s="102" t="s">
        <v>1027</v>
      </c>
      <c r="S36" s="102" t="s">
        <v>1027</v>
      </c>
      <c r="T36" s="102" t="s">
        <v>1027</v>
      </c>
      <c r="U36" s="102" t="s">
        <v>1027</v>
      </c>
      <c r="V36" s="102" t="s">
        <v>1027</v>
      </c>
      <c r="W36" s="102" t="s">
        <v>1027</v>
      </c>
      <c r="X36" s="102" t="s">
        <v>1027</v>
      </c>
      <c r="Y36" s="102" t="s">
        <v>1027</v>
      </c>
      <c r="Z36" s="102" t="s">
        <v>1027</v>
      </c>
      <c r="AA36" s="102" t="s">
        <v>1027</v>
      </c>
      <c r="AB36" s="102"/>
      <c r="AC36" s="102"/>
      <c r="AD36" s="102"/>
      <c r="AE36" s="102"/>
      <c r="AF36" s="102"/>
      <c r="AG36" s="102"/>
    </row>
    <row r="37" spans="1:33" s="98" customFormat="1" ht="13.2">
      <c r="A37" s="99" t="s">
        <v>633</v>
      </c>
      <c r="B37" s="100" t="s">
        <v>634</v>
      </c>
      <c r="C37" s="101" t="s">
        <v>1027</v>
      </c>
      <c r="D37" s="102" t="s">
        <v>1027</v>
      </c>
      <c r="E37" s="102">
        <v>5.1376261310000002</v>
      </c>
      <c r="F37" s="102">
        <v>11.617349093</v>
      </c>
      <c r="G37" s="102" t="s">
        <v>1027</v>
      </c>
      <c r="H37" s="102">
        <v>14.047459723999999</v>
      </c>
      <c r="I37" s="102" t="s">
        <v>1027</v>
      </c>
      <c r="J37" s="102">
        <v>6.0450845749999997</v>
      </c>
      <c r="K37" s="102">
        <v>10.063962235</v>
      </c>
      <c r="L37" s="102">
        <v>5.5340522679999999</v>
      </c>
      <c r="M37" s="102" t="s">
        <v>1027</v>
      </c>
      <c r="N37" s="102">
        <v>9.6759365319999997</v>
      </c>
      <c r="O37" s="102">
        <v>218.61315619999999</v>
      </c>
      <c r="P37" s="102">
        <v>7.3297756119999997</v>
      </c>
      <c r="Q37" s="102" t="s">
        <v>1027</v>
      </c>
      <c r="R37" s="102">
        <v>3.1748691039999999</v>
      </c>
      <c r="S37" s="102" t="s">
        <v>1027</v>
      </c>
      <c r="T37" s="102">
        <v>32.630047187000002</v>
      </c>
      <c r="U37" s="102">
        <v>38.751182984000003</v>
      </c>
      <c r="V37" s="102">
        <v>36.078884246999998</v>
      </c>
      <c r="W37" s="102">
        <v>6.4551690150000001</v>
      </c>
      <c r="X37" s="102" t="s">
        <v>1027</v>
      </c>
      <c r="Y37" s="102">
        <v>4.9031245239999999</v>
      </c>
      <c r="Z37" s="102">
        <v>9.1401045090000004</v>
      </c>
      <c r="AA37" s="102">
        <v>15.054786289999999</v>
      </c>
      <c r="AB37" s="102"/>
      <c r="AC37" s="102"/>
      <c r="AD37" s="102"/>
      <c r="AE37" s="102"/>
      <c r="AF37" s="102"/>
      <c r="AG37" s="102"/>
    </row>
    <row r="38" spans="1:33" s="98" customFormat="1" ht="13.2">
      <c r="A38" s="99" t="s">
        <v>222</v>
      </c>
      <c r="B38" s="100" t="s">
        <v>635</v>
      </c>
      <c r="C38" s="101" t="s">
        <v>1027</v>
      </c>
      <c r="D38" s="102" t="s">
        <v>1027</v>
      </c>
      <c r="E38" s="102">
        <v>17.601015824000001</v>
      </c>
      <c r="F38" s="102">
        <v>8.1375587540000005</v>
      </c>
      <c r="G38" s="102">
        <v>34.793362584</v>
      </c>
      <c r="H38" s="102" t="s">
        <v>1027</v>
      </c>
      <c r="I38" s="102">
        <v>24.494220382999998</v>
      </c>
      <c r="J38" s="102" t="s">
        <v>1027</v>
      </c>
      <c r="K38" s="102" t="s">
        <v>1027</v>
      </c>
      <c r="L38" s="102">
        <v>7.9368926420000001</v>
      </c>
      <c r="M38" s="102">
        <v>30.190313316000001</v>
      </c>
      <c r="N38" s="102">
        <v>28.469850700999999</v>
      </c>
      <c r="O38" s="102">
        <v>780.97745397400001</v>
      </c>
      <c r="P38" s="102">
        <v>49.368262219999998</v>
      </c>
      <c r="Q38" s="102" t="s">
        <v>1027</v>
      </c>
      <c r="R38" s="102" t="s">
        <v>1027</v>
      </c>
      <c r="S38" s="102" t="s">
        <v>1027</v>
      </c>
      <c r="T38" s="102">
        <v>36.089786580999998</v>
      </c>
      <c r="U38" s="102">
        <v>25.052088977</v>
      </c>
      <c r="V38" s="102">
        <v>7.2649962989999999</v>
      </c>
      <c r="W38" s="102">
        <v>124.556467228</v>
      </c>
      <c r="X38" s="102">
        <v>15</v>
      </c>
      <c r="Y38" s="102">
        <v>11.801634722999999</v>
      </c>
      <c r="Z38" s="102" t="s">
        <v>1027</v>
      </c>
      <c r="AA38" s="102">
        <v>19.989021692000001</v>
      </c>
      <c r="AB38" s="102"/>
      <c r="AC38" s="102"/>
      <c r="AD38" s="102"/>
      <c r="AE38" s="102"/>
      <c r="AF38" s="102"/>
      <c r="AG38" s="102"/>
    </row>
    <row r="39" spans="1:33" s="98" customFormat="1" ht="13.2">
      <c r="A39" s="99" t="s">
        <v>636</v>
      </c>
      <c r="B39" s="100" t="s">
        <v>637</v>
      </c>
      <c r="C39" s="101" t="s">
        <v>1027</v>
      </c>
      <c r="D39" s="102" t="s">
        <v>1027</v>
      </c>
      <c r="E39" s="102" t="s">
        <v>1027</v>
      </c>
      <c r="F39" s="102" t="s">
        <v>1027</v>
      </c>
      <c r="G39" s="102" t="s">
        <v>1027</v>
      </c>
      <c r="H39" s="102" t="s">
        <v>1027</v>
      </c>
      <c r="I39" s="102" t="s">
        <v>1027</v>
      </c>
      <c r="J39" s="102" t="s">
        <v>1027</v>
      </c>
      <c r="K39" s="102" t="s">
        <v>1027</v>
      </c>
      <c r="L39" s="102">
        <v>7.9368926420000001</v>
      </c>
      <c r="M39" s="102" t="s">
        <v>1027</v>
      </c>
      <c r="N39" s="102" t="s">
        <v>1027</v>
      </c>
      <c r="O39" s="102">
        <v>40.141940034000001</v>
      </c>
      <c r="P39" s="102" t="s">
        <v>1027</v>
      </c>
      <c r="Q39" s="102" t="s">
        <v>1027</v>
      </c>
      <c r="R39" s="102" t="s">
        <v>1027</v>
      </c>
      <c r="S39" s="102" t="s">
        <v>1027</v>
      </c>
      <c r="T39" s="102" t="s">
        <v>1027</v>
      </c>
      <c r="U39" s="102" t="s">
        <v>1027</v>
      </c>
      <c r="V39" s="102" t="s">
        <v>1027</v>
      </c>
      <c r="W39" s="102" t="s">
        <v>1027</v>
      </c>
      <c r="X39" s="102" t="s">
        <v>1027</v>
      </c>
      <c r="Y39" s="102" t="s">
        <v>1027</v>
      </c>
      <c r="Z39" s="102" t="s">
        <v>1027</v>
      </c>
      <c r="AA39" s="102">
        <v>14.796522239</v>
      </c>
      <c r="AB39" s="102"/>
      <c r="AC39" s="102"/>
      <c r="AD39" s="102"/>
      <c r="AE39" s="102"/>
      <c r="AF39" s="102"/>
      <c r="AG39" s="102"/>
    </row>
    <row r="40" spans="1:33" s="98" customFormat="1" ht="13.2">
      <c r="A40" s="99" t="s">
        <v>638</v>
      </c>
      <c r="B40" s="100" t="s">
        <v>639</v>
      </c>
      <c r="C40" s="101" t="s">
        <v>1027</v>
      </c>
      <c r="D40" s="102" t="s">
        <v>1027</v>
      </c>
      <c r="E40" s="102">
        <v>7.5879820689999997</v>
      </c>
      <c r="F40" s="102" t="s">
        <v>1027</v>
      </c>
      <c r="G40" s="102" t="s">
        <v>1027</v>
      </c>
      <c r="H40" s="102" t="s">
        <v>1027</v>
      </c>
      <c r="I40" s="102" t="s">
        <v>1027</v>
      </c>
      <c r="J40" s="102" t="s">
        <v>1027</v>
      </c>
      <c r="K40" s="102" t="s">
        <v>1027</v>
      </c>
      <c r="L40" s="102" t="s">
        <v>1027</v>
      </c>
      <c r="M40" s="102" t="s">
        <v>1027</v>
      </c>
      <c r="N40" s="102" t="s">
        <v>1027</v>
      </c>
      <c r="O40" s="102">
        <v>19.009549004</v>
      </c>
      <c r="P40" s="102" t="s">
        <v>1027</v>
      </c>
      <c r="Q40" s="102" t="s">
        <v>1027</v>
      </c>
      <c r="R40" s="102" t="s">
        <v>1027</v>
      </c>
      <c r="S40" s="102" t="s">
        <v>1027</v>
      </c>
      <c r="T40" s="102" t="s">
        <v>1027</v>
      </c>
      <c r="U40" s="102" t="s">
        <v>1027</v>
      </c>
      <c r="V40" s="102" t="s">
        <v>1027</v>
      </c>
      <c r="W40" s="102" t="s">
        <v>1027</v>
      </c>
      <c r="X40" s="102" t="s">
        <v>1027</v>
      </c>
      <c r="Y40" s="102" t="s">
        <v>1027</v>
      </c>
      <c r="Z40" s="102" t="s">
        <v>1027</v>
      </c>
      <c r="AA40" s="102" t="s">
        <v>1027</v>
      </c>
      <c r="AB40" s="102"/>
      <c r="AC40" s="102"/>
      <c r="AD40" s="102"/>
      <c r="AE40" s="102"/>
      <c r="AF40" s="102"/>
      <c r="AG40" s="102"/>
    </row>
    <row r="41" spans="1:33" s="98" customFormat="1" ht="13.2">
      <c r="A41" s="99" t="s">
        <v>640</v>
      </c>
      <c r="B41" s="100" t="s">
        <v>641</v>
      </c>
      <c r="C41" s="101">
        <v>30.149582246000001</v>
      </c>
      <c r="D41" s="102">
        <v>12.552573776999999</v>
      </c>
      <c r="E41" s="102">
        <v>23.606414284</v>
      </c>
      <c r="F41" s="102">
        <v>17.129574653999999</v>
      </c>
      <c r="G41" s="102">
        <v>3.982279025</v>
      </c>
      <c r="H41" s="102">
        <v>38.911558665999998</v>
      </c>
      <c r="I41" s="102">
        <v>66.480882858000001</v>
      </c>
      <c r="J41" s="102">
        <v>113.251818028</v>
      </c>
      <c r="K41" s="102">
        <v>95.676116281999995</v>
      </c>
      <c r="L41" s="102">
        <v>9.2629809119999997</v>
      </c>
      <c r="M41" s="102">
        <v>20.166139142999999</v>
      </c>
      <c r="N41" s="102">
        <v>14.021902219999999</v>
      </c>
      <c r="O41" s="102">
        <v>272.85664025699998</v>
      </c>
      <c r="P41" s="102">
        <v>16.847863034</v>
      </c>
      <c r="Q41" s="102">
        <v>46.652022993000003</v>
      </c>
      <c r="R41" s="102">
        <v>38.371507624000003</v>
      </c>
      <c r="S41" s="102">
        <v>1</v>
      </c>
      <c r="T41" s="102">
        <v>31.981841454000001</v>
      </c>
      <c r="U41" s="102">
        <v>33.307729856999998</v>
      </c>
      <c r="V41" s="102">
        <v>150.17438418099999</v>
      </c>
      <c r="W41" s="102">
        <v>30.434704478</v>
      </c>
      <c r="X41" s="102">
        <v>29.639975743000001</v>
      </c>
      <c r="Y41" s="102">
        <v>22.012691899</v>
      </c>
      <c r="Z41" s="102">
        <v>10.319958292999999</v>
      </c>
      <c r="AA41" s="102">
        <v>74.092043189999998</v>
      </c>
      <c r="AB41" s="102"/>
      <c r="AC41" s="102"/>
      <c r="AD41" s="102"/>
      <c r="AE41" s="102"/>
      <c r="AF41" s="102"/>
      <c r="AG41" s="102"/>
    </row>
    <row r="42" spans="1:33" s="98" customFormat="1" ht="13.2">
      <c r="A42" s="99" t="s">
        <v>642</v>
      </c>
      <c r="B42" s="100" t="s">
        <v>643</v>
      </c>
      <c r="C42" s="101" t="s">
        <v>1027</v>
      </c>
      <c r="D42" s="102">
        <v>7.5932138650000001</v>
      </c>
      <c r="E42" s="102" t="s">
        <v>1027</v>
      </c>
      <c r="F42" s="102">
        <v>33.597416097</v>
      </c>
      <c r="G42" s="102" t="s">
        <v>1027</v>
      </c>
      <c r="H42" s="102" t="s">
        <v>1027</v>
      </c>
      <c r="I42" s="102">
        <v>27.464055841</v>
      </c>
      <c r="J42" s="102">
        <v>54.348174235999998</v>
      </c>
      <c r="K42" s="102">
        <v>10.439923743</v>
      </c>
      <c r="L42" s="102">
        <v>5.6340733790000002</v>
      </c>
      <c r="M42" s="102" t="s">
        <v>1027</v>
      </c>
      <c r="N42" s="102" t="s">
        <v>1027</v>
      </c>
      <c r="O42" s="102">
        <v>47.510573919999999</v>
      </c>
      <c r="P42" s="102">
        <v>47.572786592999996</v>
      </c>
      <c r="Q42" s="102">
        <v>4.4540700050000002</v>
      </c>
      <c r="R42" s="102" t="s">
        <v>1027</v>
      </c>
      <c r="S42" s="102" t="s">
        <v>1027</v>
      </c>
      <c r="T42" s="102">
        <v>4.9376631629999999</v>
      </c>
      <c r="U42" s="102" t="s">
        <v>1027</v>
      </c>
      <c r="V42" s="102" t="s">
        <v>1027</v>
      </c>
      <c r="W42" s="102">
        <v>7.9393618669999997</v>
      </c>
      <c r="X42" s="102">
        <v>23.791502482999999</v>
      </c>
      <c r="Y42" s="102">
        <v>6.4867582370000001</v>
      </c>
      <c r="Z42" s="102" t="s">
        <v>1027</v>
      </c>
      <c r="AA42" s="102">
        <v>23.323760587999999</v>
      </c>
      <c r="AB42" s="102"/>
      <c r="AC42" s="102"/>
      <c r="AD42" s="102"/>
      <c r="AE42" s="102"/>
      <c r="AF42" s="102"/>
      <c r="AG42" s="102"/>
    </row>
    <row r="43" spans="1:33" s="98" customFormat="1" ht="13.2">
      <c r="A43" s="99" t="s">
        <v>644</v>
      </c>
      <c r="B43" s="100" t="s">
        <v>645</v>
      </c>
      <c r="C43" s="101" t="s">
        <v>1027</v>
      </c>
      <c r="D43" s="102">
        <v>8.8790040910000005</v>
      </c>
      <c r="E43" s="102">
        <v>6.4410584670000004</v>
      </c>
      <c r="F43" s="102">
        <v>23.683281721</v>
      </c>
      <c r="G43" s="102" t="s">
        <v>1027</v>
      </c>
      <c r="H43" s="102">
        <v>4.2142049589999999</v>
      </c>
      <c r="I43" s="102" t="s">
        <v>1027</v>
      </c>
      <c r="J43" s="102" t="s">
        <v>1027</v>
      </c>
      <c r="K43" s="102">
        <v>6.8623605220000004</v>
      </c>
      <c r="L43" s="102">
        <v>5.2271943309999997</v>
      </c>
      <c r="M43" s="102">
        <v>4.3471337419999996</v>
      </c>
      <c r="N43" s="102" t="s">
        <v>1027</v>
      </c>
      <c r="O43" s="102">
        <v>20.454377518000001</v>
      </c>
      <c r="P43" s="102">
        <v>7.3297756119999997</v>
      </c>
      <c r="Q43" s="102">
        <v>3.569105993</v>
      </c>
      <c r="R43" s="102" t="s">
        <v>1027</v>
      </c>
      <c r="S43" s="102" t="s">
        <v>1027</v>
      </c>
      <c r="T43" s="102" t="s">
        <v>1027</v>
      </c>
      <c r="U43" s="102" t="s">
        <v>1027</v>
      </c>
      <c r="V43" s="102" t="s">
        <v>1027</v>
      </c>
      <c r="W43" s="102" t="s">
        <v>1027</v>
      </c>
      <c r="X43" s="102" t="s">
        <v>1027</v>
      </c>
      <c r="Y43" s="102" t="s">
        <v>1027</v>
      </c>
      <c r="Z43" s="102" t="s">
        <v>1027</v>
      </c>
      <c r="AA43" s="102">
        <v>31.218913949000001</v>
      </c>
      <c r="AB43" s="102"/>
      <c r="AC43" s="102"/>
      <c r="AD43" s="102"/>
      <c r="AE43" s="102"/>
      <c r="AF43" s="102"/>
      <c r="AG43" s="102"/>
    </row>
    <row r="44" spans="1:33" s="98" customFormat="1" ht="13.2">
      <c r="A44" s="99" t="s">
        <v>646</v>
      </c>
      <c r="B44" s="100" t="s">
        <v>647</v>
      </c>
      <c r="C44" s="101">
        <v>10.838112117</v>
      </c>
      <c r="D44" s="102">
        <v>2.511995523</v>
      </c>
      <c r="E44" s="102">
        <v>5.2055986000000001</v>
      </c>
      <c r="F44" s="102">
        <v>9.4200456379999995</v>
      </c>
      <c r="G44" s="102" t="s">
        <v>1027</v>
      </c>
      <c r="H44" s="102">
        <v>6.0382330150000003</v>
      </c>
      <c r="I44" s="102">
        <v>19.865366842</v>
      </c>
      <c r="J44" s="102">
        <v>39.567983306000002</v>
      </c>
      <c r="K44" s="102">
        <v>28.286900369000001</v>
      </c>
      <c r="L44" s="102">
        <v>9.9985525180000003</v>
      </c>
      <c r="M44" s="102">
        <v>14.655955403</v>
      </c>
      <c r="N44" s="102">
        <v>6.3987087020000004</v>
      </c>
      <c r="O44" s="102">
        <v>83.077970798999999</v>
      </c>
      <c r="P44" s="102">
        <v>10.359159312999999</v>
      </c>
      <c r="Q44" s="102">
        <v>9.4671500749999993</v>
      </c>
      <c r="R44" s="102">
        <v>29.902662039999999</v>
      </c>
      <c r="S44" s="102" t="s">
        <v>1027</v>
      </c>
      <c r="T44" s="102">
        <v>160</v>
      </c>
      <c r="U44" s="102">
        <v>21.811644825999998</v>
      </c>
      <c r="V44" s="102" t="s">
        <v>1027</v>
      </c>
      <c r="W44" s="102">
        <v>31.905077866999999</v>
      </c>
      <c r="X44" s="102">
        <v>27.943892319</v>
      </c>
      <c r="Y44" s="102">
        <v>9.3438802760000002</v>
      </c>
      <c r="Z44" s="102">
        <v>23.96504118</v>
      </c>
      <c r="AA44" s="102">
        <v>18.170977972999999</v>
      </c>
      <c r="AB44" s="102"/>
      <c r="AC44" s="102"/>
      <c r="AD44" s="102"/>
      <c r="AE44" s="102"/>
      <c r="AF44" s="102"/>
      <c r="AG44" s="102"/>
    </row>
    <row r="45" spans="1:33" s="98" customFormat="1" ht="13.2">
      <c r="A45" s="99" t="s">
        <v>648</v>
      </c>
      <c r="B45" s="100" t="s">
        <v>649</v>
      </c>
      <c r="C45" s="101" t="s">
        <v>1027</v>
      </c>
      <c r="D45" s="102" t="s">
        <v>1027</v>
      </c>
      <c r="E45" s="102" t="s">
        <v>1027</v>
      </c>
      <c r="F45" s="102" t="s">
        <v>1027</v>
      </c>
      <c r="G45" s="102" t="s">
        <v>1027</v>
      </c>
      <c r="H45" s="102" t="s">
        <v>1027</v>
      </c>
      <c r="I45" s="102" t="s">
        <v>1027</v>
      </c>
      <c r="J45" s="102" t="s">
        <v>1027</v>
      </c>
      <c r="K45" s="102">
        <v>27.220923554999999</v>
      </c>
      <c r="L45" s="102" t="s">
        <v>1027</v>
      </c>
      <c r="M45" s="102" t="s">
        <v>1027</v>
      </c>
      <c r="N45" s="102" t="s">
        <v>1027</v>
      </c>
      <c r="O45" s="102">
        <v>30.901554595</v>
      </c>
      <c r="P45" s="102">
        <v>38.254520624999998</v>
      </c>
      <c r="Q45" s="102" t="s">
        <v>1027</v>
      </c>
      <c r="R45" s="102" t="s">
        <v>1027</v>
      </c>
      <c r="S45" s="102" t="s">
        <v>1027</v>
      </c>
      <c r="T45" s="102" t="s">
        <v>1027</v>
      </c>
      <c r="U45" s="102" t="s">
        <v>1027</v>
      </c>
      <c r="V45" s="102" t="s">
        <v>1027</v>
      </c>
      <c r="W45" s="102" t="s">
        <v>1027</v>
      </c>
      <c r="X45" s="102" t="s">
        <v>1027</v>
      </c>
      <c r="Y45" s="102" t="s">
        <v>1027</v>
      </c>
      <c r="Z45" s="102" t="s">
        <v>1027</v>
      </c>
      <c r="AA45" s="102">
        <v>2.722789057</v>
      </c>
      <c r="AB45" s="102"/>
      <c r="AC45" s="102"/>
      <c r="AD45" s="102"/>
      <c r="AE45" s="102"/>
      <c r="AF45" s="102"/>
      <c r="AG45" s="102"/>
    </row>
    <row r="46" spans="1:33" s="98" customFormat="1" ht="13.2">
      <c r="A46" s="99" t="s">
        <v>650</v>
      </c>
      <c r="B46" s="100" t="s">
        <v>651</v>
      </c>
      <c r="C46" s="101" t="s">
        <v>1027</v>
      </c>
      <c r="D46" s="102" t="s">
        <v>1027</v>
      </c>
      <c r="E46" s="102">
        <v>43.910099021000001</v>
      </c>
      <c r="F46" s="102">
        <v>9.2924561719999996</v>
      </c>
      <c r="G46" s="102">
        <v>21.105616892</v>
      </c>
      <c r="H46" s="102" t="s">
        <v>1027</v>
      </c>
      <c r="I46" s="102">
        <v>5.5102846210000003</v>
      </c>
      <c r="J46" s="102">
        <v>19.08570774</v>
      </c>
      <c r="K46" s="102">
        <v>24.096062879000002</v>
      </c>
      <c r="L46" s="102" t="s">
        <v>1027</v>
      </c>
      <c r="M46" s="102" t="s">
        <v>1027</v>
      </c>
      <c r="N46" s="102" t="s">
        <v>1027</v>
      </c>
      <c r="O46" s="102">
        <v>251.706965438</v>
      </c>
      <c r="P46" s="102">
        <v>3.3789452500000001</v>
      </c>
      <c r="Q46" s="102">
        <v>58.54622921</v>
      </c>
      <c r="R46" s="102" t="s">
        <v>1027</v>
      </c>
      <c r="S46" s="102" t="s">
        <v>1027</v>
      </c>
      <c r="T46" s="102" t="s">
        <v>1027</v>
      </c>
      <c r="U46" s="102" t="s">
        <v>1027</v>
      </c>
      <c r="V46" s="102">
        <v>17.033720732999999</v>
      </c>
      <c r="W46" s="102">
        <v>156.70113706199999</v>
      </c>
      <c r="X46" s="102">
        <v>20.833957973</v>
      </c>
      <c r="Y46" s="102" t="s">
        <v>1027</v>
      </c>
      <c r="Z46" s="102" t="s">
        <v>1027</v>
      </c>
      <c r="AA46" s="102">
        <v>27.392252577000001</v>
      </c>
      <c r="AB46" s="102"/>
      <c r="AC46" s="102"/>
      <c r="AD46" s="102"/>
      <c r="AE46" s="102"/>
      <c r="AF46" s="102"/>
      <c r="AG46" s="102"/>
    </row>
    <row r="47" spans="1:33" s="98" customFormat="1" ht="13.2">
      <c r="A47" s="99" t="s">
        <v>652</v>
      </c>
      <c r="B47" s="100" t="s">
        <v>653</v>
      </c>
      <c r="C47" s="101" t="s">
        <v>1027</v>
      </c>
      <c r="D47" s="102" t="s">
        <v>1027</v>
      </c>
      <c r="E47" s="102" t="s">
        <v>1027</v>
      </c>
      <c r="F47" s="102" t="s">
        <v>1027</v>
      </c>
      <c r="G47" s="102" t="s">
        <v>1027</v>
      </c>
      <c r="H47" s="102" t="s">
        <v>1027</v>
      </c>
      <c r="I47" s="102" t="s">
        <v>1027</v>
      </c>
      <c r="J47" s="102">
        <v>3.7501991719999999</v>
      </c>
      <c r="K47" s="102" t="s">
        <v>1027</v>
      </c>
      <c r="L47" s="102" t="s">
        <v>1027</v>
      </c>
      <c r="M47" s="102" t="s">
        <v>1027</v>
      </c>
      <c r="N47" s="102" t="s">
        <v>1027</v>
      </c>
      <c r="O47" s="102">
        <v>32.862542026</v>
      </c>
      <c r="P47" s="102" t="s">
        <v>1027</v>
      </c>
      <c r="Q47" s="102" t="s">
        <v>1027</v>
      </c>
      <c r="R47" s="102" t="s">
        <v>1027</v>
      </c>
      <c r="S47" s="102" t="s">
        <v>1027</v>
      </c>
      <c r="T47" s="102" t="s">
        <v>1027</v>
      </c>
      <c r="U47" s="102" t="s">
        <v>1027</v>
      </c>
      <c r="V47" s="102" t="s">
        <v>1027</v>
      </c>
      <c r="W47" s="102">
        <v>4.401285991</v>
      </c>
      <c r="X47" s="102" t="s">
        <v>1027</v>
      </c>
      <c r="Y47" s="102" t="s">
        <v>1027</v>
      </c>
      <c r="Z47" s="102" t="s">
        <v>1027</v>
      </c>
      <c r="AA47" s="102" t="s">
        <v>1027</v>
      </c>
      <c r="AB47" s="102"/>
      <c r="AC47" s="102"/>
      <c r="AD47" s="102"/>
      <c r="AE47" s="102"/>
      <c r="AF47" s="102"/>
      <c r="AG47" s="102"/>
    </row>
    <row r="48" spans="1:33" s="98" customFormat="1" ht="13.2">
      <c r="A48" s="99" t="s">
        <v>654</v>
      </c>
      <c r="B48" s="100" t="s">
        <v>655</v>
      </c>
      <c r="C48" s="101" t="s">
        <v>1027</v>
      </c>
      <c r="D48" s="102" t="s">
        <v>1027</v>
      </c>
      <c r="E48" s="102" t="s">
        <v>1027</v>
      </c>
      <c r="F48" s="102">
        <v>14.582705164</v>
      </c>
      <c r="G48" s="102" t="s">
        <v>1027</v>
      </c>
      <c r="H48" s="102">
        <v>2.7968798179999999</v>
      </c>
      <c r="I48" s="102">
        <v>87.617631395000004</v>
      </c>
      <c r="J48" s="102" t="s">
        <v>1027</v>
      </c>
      <c r="K48" s="102" t="s">
        <v>1027</v>
      </c>
      <c r="L48" s="102" t="s">
        <v>1027</v>
      </c>
      <c r="M48" s="102" t="s">
        <v>1027</v>
      </c>
      <c r="N48" s="102" t="s">
        <v>1027</v>
      </c>
      <c r="O48" s="102">
        <v>32.507292251000003</v>
      </c>
      <c r="P48" s="102" t="s">
        <v>1027</v>
      </c>
      <c r="Q48" s="102" t="s">
        <v>1027</v>
      </c>
      <c r="R48" s="102" t="s">
        <v>1027</v>
      </c>
      <c r="S48" s="102" t="s">
        <v>1027</v>
      </c>
      <c r="T48" s="102" t="s">
        <v>1027</v>
      </c>
      <c r="U48" s="102" t="s">
        <v>1027</v>
      </c>
      <c r="V48" s="102">
        <v>43.643771094999998</v>
      </c>
      <c r="W48" s="102" t="s">
        <v>1027</v>
      </c>
      <c r="X48" s="102" t="s">
        <v>1027</v>
      </c>
      <c r="Y48" s="102" t="s">
        <v>1027</v>
      </c>
      <c r="Z48" s="102" t="s">
        <v>1027</v>
      </c>
      <c r="AA48" s="102">
        <v>9.8841628759999995</v>
      </c>
      <c r="AB48" s="102"/>
      <c r="AC48" s="102"/>
      <c r="AD48" s="102"/>
      <c r="AE48" s="102"/>
      <c r="AF48" s="102"/>
      <c r="AG48" s="102"/>
    </row>
    <row r="49" spans="1:33" s="98" customFormat="1" ht="13.2">
      <c r="A49" s="103" t="s">
        <v>656</v>
      </c>
      <c r="B49" s="104" t="s">
        <v>657</v>
      </c>
      <c r="C49" s="105" t="s">
        <v>1027</v>
      </c>
      <c r="D49" s="106" t="s">
        <v>1027</v>
      </c>
      <c r="E49" s="106">
        <v>6.4350076600000001</v>
      </c>
      <c r="F49" s="106">
        <v>9.9414660979999994</v>
      </c>
      <c r="G49" s="106" t="s">
        <v>1027</v>
      </c>
      <c r="H49" s="106" t="s">
        <v>1027</v>
      </c>
      <c r="I49" s="106">
        <v>8.4016661559999992</v>
      </c>
      <c r="J49" s="106">
        <v>1.073301887</v>
      </c>
      <c r="K49" s="106" t="s">
        <v>1027</v>
      </c>
      <c r="L49" s="106">
        <v>5.0874101439999997</v>
      </c>
      <c r="M49" s="106" t="s">
        <v>1027</v>
      </c>
      <c r="N49" s="106">
        <v>1.1073946880000001</v>
      </c>
      <c r="O49" s="106">
        <v>42.815687234999999</v>
      </c>
      <c r="P49" s="106">
        <v>9.7698002279999994</v>
      </c>
      <c r="Q49" s="106">
        <v>6.3383933859999999</v>
      </c>
      <c r="R49" s="106" t="s">
        <v>1027</v>
      </c>
      <c r="S49" s="106" t="s">
        <v>1027</v>
      </c>
      <c r="T49" s="106" t="s">
        <v>1027</v>
      </c>
      <c r="U49" s="106">
        <v>18.277017572999998</v>
      </c>
      <c r="V49" s="106" t="s">
        <v>1027</v>
      </c>
      <c r="W49" s="106" t="s">
        <v>1027</v>
      </c>
      <c r="X49" s="106" t="s">
        <v>1027</v>
      </c>
      <c r="Y49" s="106" t="s">
        <v>1027</v>
      </c>
      <c r="Z49" s="106" t="s">
        <v>1027</v>
      </c>
      <c r="AA49" s="106">
        <v>9.4907498110000006</v>
      </c>
      <c r="AB49" s="106"/>
      <c r="AC49" s="106"/>
      <c r="AD49" s="106"/>
      <c r="AE49" s="106"/>
      <c r="AF49" s="106"/>
      <c r="AG49" s="106"/>
    </row>
    <row r="50" spans="1:33" s="98" customFormat="1" ht="13.2">
      <c r="A50" s="107" t="s">
        <v>658</v>
      </c>
      <c r="B50" s="108" t="s">
        <v>659</v>
      </c>
      <c r="C50" s="109">
        <v>2.9763134600000001</v>
      </c>
      <c r="D50" s="110">
        <v>1.09129327</v>
      </c>
      <c r="E50" s="110">
        <v>1.6246724809999999</v>
      </c>
      <c r="F50" s="110" t="s">
        <v>1027</v>
      </c>
      <c r="G50" s="110">
        <v>3.1979112540000001</v>
      </c>
      <c r="H50" s="110">
        <v>9.0000037559999999</v>
      </c>
      <c r="I50" s="110">
        <v>3.7523313840000001</v>
      </c>
      <c r="J50" s="110">
        <v>6.0450845749999997</v>
      </c>
      <c r="K50" s="110">
        <v>3.5051848329999999</v>
      </c>
      <c r="L50" s="110" t="s">
        <v>1027</v>
      </c>
      <c r="M50" s="110">
        <v>4.2505177759999997</v>
      </c>
      <c r="N50" s="110">
        <v>4.5616652640000002</v>
      </c>
      <c r="O50" s="110">
        <v>124.475045498</v>
      </c>
      <c r="P50" s="110">
        <v>6.9234181460000004</v>
      </c>
      <c r="Q50" s="110">
        <v>6.3803833140000004</v>
      </c>
      <c r="R50" s="110">
        <v>5.9639694130000001</v>
      </c>
      <c r="S50" s="110">
        <v>5.6876030269999998</v>
      </c>
      <c r="T50" s="110" t="s">
        <v>1027</v>
      </c>
      <c r="U50" s="110">
        <v>6.8330135890000001</v>
      </c>
      <c r="V50" s="110">
        <v>8.9017627840000007</v>
      </c>
      <c r="W50" s="110">
        <v>5.0462388110000003</v>
      </c>
      <c r="X50" s="110" t="s">
        <v>1027</v>
      </c>
      <c r="Y50" s="110" t="s">
        <v>1027</v>
      </c>
      <c r="Z50" s="110" t="s">
        <v>1027</v>
      </c>
      <c r="AA50" s="110">
        <v>18.083919241</v>
      </c>
      <c r="AB50" s="110"/>
      <c r="AC50" s="110"/>
      <c r="AD50" s="110"/>
      <c r="AE50" s="110"/>
      <c r="AF50" s="110"/>
      <c r="AG50" s="110"/>
    </row>
    <row r="51" spans="1:33" s="98" customFormat="1" ht="13.2">
      <c r="A51" s="99" t="s">
        <v>660</v>
      </c>
      <c r="B51" s="100" t="s">
        <v>661</v>
      </c>
      <c r="C51" s="101">
        <v>11.906452596999999</v>
      </c>
      <c r="D51" s="102" t="s">
        <v>1027</v>
      </c>
      <c r="E51" s="102">
        <v>13.688076144</v>
      </c>
      <c r="F51" s="102">
        <v>20.592531354999998</v>
      </c>
      <c r="G51" s="102">
        <v>6.3958225090000003</v>
      </c>
      <c r="H51" s="102" t="s">
        <v>1027</v>
      </c>
      <c r="I51" s="102">
        <v>6.6975427139999999</v>
      </c>
      <c r="J51" s="102">
        <v>13.619716131000001</v>
      </c>
      <c r="K51" s="102">
        <v>16.835400385</v>
      </c>
      <c r="L51" s="102">
        <v>4.2832746430000004</v>
      </c>
      <c r="M51" s="102" t="s">
        <v>1027</v>
      </c>
      <c r="N51" s="102">
        <v>4.5616652640000002</v>
      </c>
      <c r="O51" s="102">
        <v>422.46129039800002</v>
      </c>
      <c r="P51" s="102">
        <v>32.365346612000003</v>
      </c>
      <c r="Q51" s="102" t="s">
        <v>1027</v>
      </c>
      <c r="R51" s="102" t="s">
        <v>1027</v>
      </c>
      <c r="S51" s="102" t="s">
        <v>1027</v>
      </c>
      <c r="T51" s="102">
        <v>10.777424744999999</v>
      </c>
      <c r="U51" s="102">
        <v>11.362307285</v>
      </c>
      <c r="V51" s="102">
        <v>49.231661451999997</v>
      </c>
      <c r="W51" s="102">
        <v>10.243688604999999</v>
      </c>
      <c r="X51" s="102">
        <v>2.5779504860000002</v>
      </c>
      <c r="Y51" s="102">
        <v>3.9504086809999999</v>
      </c>
      <c r="Z51" s="102">
        <v>2</v>
      </c>
      <c r="AA51" s="102">
        <v>19.154884288000002</v>
      </c>
      <c r="AB51" s="102"/>
      <c r="AC51" s="102"/>
      <c r="AD51" s="102"/>
      <c r="AE51" s="102"/>
      <c r="AF51" s="102"/>
      <c r="AG51" s="102"/>
    </row>
    <row r="52" spans="1:33" s="98" customFormat="1" ht="13.2">
      <c r="A52" s="99" t="s">
        <v>662</v>
      </c>
      <c r="B52" s="100" t="s">
        <v>663</v>
      </c>
      <c r="C52" s="101" t="s">
        <v>1027</v>
      </c>
      <c r="D52" s="102" t="s">
        <v>1027</v>
      </c>
      <c r="E52" s="102">
        <v>13.384806938000001</v>
      </c>
      <c r="F52" s="102">
        <v>20.731334436000001</v>
      </c>
      <c r="G52" s="102">
        <v>1.1669930719999999</v>
      </c>
      <c r="H52" s="102">
        <v>1</v>
      </c>
      <c r="I52" s="102">
        <v>26.603481124999998</v>
      </c>
      <c r="J52" s="102">
        <v>3.3561489070000001</v>
      </c>
      <c r="K52" s="102">
        <v>3.6818659880000002</v>
      </c>
      <c r="L52" s="102" t="s">
        <v>1027</v>
      </c>
      <c r="M52" s="102">
        <v>5.9445484459999998</v>
      </c>
      <c r="N52" s="102">
        <v>7.3300738870000002</v>
      </c>
      <c r="O52" s="102">
        <v>207.557961906</v>
      </c>
      <c r="P52" s="102">
        <v>25.733552064000001</v>
      </c>
      <c r="Q52" s="102" t="s">
        <v>1027</v>
      </c>
      <c r="R52" s="102">
        <v>9.161767373</v>
      </c>
      <c r="S52" s="102" t="s">
        <v>1027</v>
      </c>
      <c r="T52" s="102">
        <v>32.940943073</v>
      </c>
      <c r="U52" s="102">
        <v>14.581048715</v>
      </c>
      <c r="V52" s="102">
        <v>8.0796942969999996</v>
      </c>
      <c r="W52" s="102">
        <v>41.939189016999997</v>
      </c>
      <c r="X52" s="102">
        <v>5.0953737779999999</v>
      </c>
      <c r="Y52" s="102">
        <v>12.034900797000001</v>
      </c>
      <c r="Z52" s="102">
        <v>11.610847487999999</v>
      </c>
      <c r="AA52" s="102">
        <v>27.713302389999999</v>
      </c>
      <c r="AB52" s="102"/>
      <c r="AC52" s="102"/>
      <c r="AD52" s="102"/>
      <c r="AE52" s="102"/>
      <c r="AF52" s="102"/>
      <c r="AG52" s="102"/>
    </row>
    <row r="53" spans="1:33" s="98" customFormat="1" ht="13.2">
      <c r="A53" s="99" t="s">
        <v>254</v>
      </c>
      <c r="B53" s="100" t="s">
        <v>664</v>
      </c>
      <c r="C53" s="101">
        <v>45.262726524000001</v>
      </c>
      <c r="D53" s="102">
        <v>9.7289981520000008</v>
      </c>
      <c r="E53" s="102">
        <v>93.120351804999999</v>
      </c>
      <c r="F53" s="102">
        <v>82.917841813999999</v>
      </c>
      <c r="G53" s="102">
        <v>5.7550518740000003</v>
      </c>
      <c r="H53" s="102">
        <v>51.139689562000001</v>
      </c>
      <c r="I53" s="102">
        <v>56.989939829000001</v>
      </c>
      <c r="J53" s="102">
        <v>128.886426567</v>
      </c>
      <c r="K53" s="102">
        <v>117.378408239</v>
      </c>
      <c r="L53" s="102">
        <v>11.303905691000001</v>
      </c>
      <c r="M53" s="102" t="s">
        <v>1027</v>
      </c>
      <c r="N53" s="102">
        <v>18.027266830999999</v>
      </c>
      <c r="O53" s="102">
        <v>974.47501443500005</v>
      </c>
      <c r="P53" s="102">
        <v>75.396278052</v>
      </c>
      <c r="Q53" s="102">
        <v>44.249985383000002</v>
      </c>
      <c r="R53" s="102">
        <v>139.37278207</v>
      </c>
      <c r="S53" s="102">
        <v>9.5324571910000007</v>
      </c>
      <c r="T53" s="102">
        <v>62.414980942</v>
      </c>
      <c r="U53" s="102">
        <v>76.843530732999994</v>
      </c>
      <c r="V53" s="102">
        <v>129.18400597199999</v>
      </c>
      <c r="W53" s="102">
        <v>85.848649086999998</v>
      </c>
      <c r="X53" s="102">
        <v>67.431876017999997</v>
      </c>
      <c r="Y53" s="102">
        <v>63.128243173000001</v>
      </c>
      <c r="Z53" s="102">
        <v>40.542410285999999</v>
      </c>
      <c r="AA53" s="102">
        <v>129.67495564199999</v>
      </c>
      <c r="AB53" s="102"/>
      <c r="AC53" s="102"/>
      <c r="AD53" s="102"/>
      <c r="AE53" s="102"/>
      <c r="AF53" s="102"/>
      <c r="AG53" s="102"/>
    </row>
    <row r="54" spans="1:33" s="98" customFormat="1" ht="13.2">
      <c r="A54" s="99" t="s">
        <v>448</v>
      </c>
      <c r="B54" s="100" t="s">
        <v>184</v>
      </c>
      <c r="C54" s="101">
        <v>2.1914563600000001</v>
      </c>
      <c r="D54" s="102">
        <v>10.165343595</v>
      </c>
      <c r="E54" s="102">
        <v>54.827076974999997</v>
      </c>
      <c r="F54" s="102">
        <v>25.942706866999998</v>
      </c>
      <c r="G54" s="102">
        <v>7.0949368289999999</v>
      </c>
      <c r="H54" s="102">
        <v>15.590923928</v>
      </c>
      <c r="I54" s="102">
        <v>48.807255218000002</v>
      </c>
      <c r="J54" s="102">
        <v>104.913289979</v>
      </c>
      <c r="K54" s="102">
        <v>83.279310276999993</v>
      </c>
      <c r="L54" s="102">
        <v>4.7357746780000003</v>
      </c>
      <c r="M54" s="102" t="s">
        <v>1027</v>
      </c>
      <c r="N54" s="102">
        <v>20.245632113999999</v>
      </c>
      <c r="O54" s="102">
        <v>744.22968710800001</v>
      </c>
      <c r="P54" s="102">
        <v>47.146203012000001</v>
      </c>
      <c r="Q54" s="102">
        <v>8.6905115249999998</v>
      </c>
      <c r="R54" s="102">
        <v>204.59323171899999</v>
      </c>
      <c r="S54" s="102">
        <v>1</v>
      </c>
      <c r="T54" s="102">
        <v>41.337257137000002</v>
      </c>
      <c r="U54" s="102">
        <v>61.618335217999999</v>
      </c>
      <c r="V54" s="102">
        <v>131.74469590199999</v>
      </c>
      <c r="W54" s="102">
        <v>80.108904625999998</v>
      </c>
      <c r="X54" s="102">
        <v>35.637554465999997</v>
      </c>
      <c r="Y54" s="102">
        <v>56.030354385999999</v>
      </c>
      <c r="Z54" s="102">
        <v>23.107933396</v>
      </c>
      <c r="AA54" s="102">
        <v>83.030596227000004</v>
      </c>
      <c r="AB54" s="102"/>
      <c r="AC54" s="102"/>
      <c r="AD54" s="102"/>
      <c r="AE54" s="102"/>
      <c r="AF54" s="102"/>
      <c r="AG54" s="102"/>
    </row>
    <row r="55" spans="1:33" s="98" customFormat="1" ht="13.2">
      <c r="A55" s="99" t="s">
        <v>443</v>
      </c>
      <c r="B55" s="100" t="s">
        <v>665</v>
      </c>
      <c r="C55" s="101" t="s">
        <v>1027</v>
      </c>
      <c r="D55" s="102">
        <v>8.0572550159999992</v>
      </c>
      <c r="E55" s="102">
        <v>10</v>
      </c>
      <c r="F55" s="102">
        <v>44.888783273999998</v>
      </c>
      <c r="G55" s="102" t="s">
        <v>1027</v>
      </c>
      <c r="H55" s="102">
        <v>17.143901228000001</v>
      </c>
      <c r="I55" s="102">
        <v>6.4592361440000001</v>
      </c>
      <c r="J55" s="102">
        <v>17.118618132000002</v>
      </c>
      <c r="K55" s="102">
        <v>13.769375934999999</v>
      </c>
      <c r="L55" s="102" t="s">
        <v>1027</v>
      </c>
      <c r="M55" s="102">
        <v>1.897322336</v>
      </c>
      <c r="N55" s="102">
        <v>18.053475239000001</v>
      </c>
      <c r="O55" s="102">
        <v>959.58046832499997</v>
      </c>
      <c r="P55" s="102">
        <v>33.883662065000003</v>
      </c>
      <c r="Q55" s="102" t="s">
        <v>1027</v>
      </c>
      <c r="R55" s="102">
        <v>11.447680285000001</v>
      </c>
      <c r="S55" s="102" t="s">
        <v>1027</v>
      </c>
      <c r="T55" s="102">
        <v>79.454666802000006</v>
      </c>
      <c r="U55" s="102">
        <v>96.066134124000001</v>
      </c>
      <c r="V55" s="102">
        <v>708.72197583499997</v>
      </c>
      <c r="W55" s="102">
        <v>52.580307785999999</v>
      </c>
      <c r="X55" s="102">
        <v>9.0419562819999992</v>
      </c>
      <c r="Y55" s="102">
        <v>12</v>
      </c>
      <c r="Z55" s="102">
        <v>6.9186361539999996</v>
      </c>
      <c r="AA55" s="102">
        <v>209.58928499999999</v>
      </c>
      <c r="AB55" s="102"/>
      <c r="AC55" s="102"/>
      <c r="AD55" s="102"/>
      <c r="AE55" s="102"/>
      <c r="AF55" s="102"/>
      <c r="AG55" s="102"/>
    </row>
    <row r="56" spans="1:33" s="98" customFormat="1" ht="13.2">
      <c r="A56" s="99" t="s">
        <v>329</v>
      </c>
      <c r="B56" s="100" t="s">
        <v>52</v>
      </c>
      <c r="C56" s="101">
        <v>6.5519610830000001</v>
      </c>
      <c r="D56" s="102" t="s">
        <v>1027</v>
      </c>
      <c r="E56" s="102">
        <v>20.203703655000002</v>
      </c>
      <c r="F56" s="102">
        <v>68.631634754999993</v>
      </c>
      <c r="G56" s="102" t="s">
        <v>1027</v>
      </c>
      <c r="H56" s="102">
        <v>12.729274082</v>
      </c>
      <c r="I56" s="102">
        <v>108.116323098</v>
      </c>
      <c r="J56" s="102">
        <v>11.165818208999999</v>
      </c>
      <c r="K56" s="102">
        <v>10.421521877</v>
      </c>
      <c r="L56" s="102">
        <v>7.9368926420000001</v>
      </c>
      <c r="M56" s="102" t="s">
        <v>1027</v>
      </c>
      <c r="N56" s="102" t="s">
        <v>1027</v>
      </c>
      <c r="O56" s="102">
        <v>189.77146284200001</v>
      </c>
      <c r="P56" s="102">
        <v>8.5052151590000005</v>
      </c>
      <c r="Q56" s="102" t="s">
        <v>1027</v>
      </c>
      <c r="R56" s="102">
        <v>12.393089473</v>
      </c>
      <c r="S56" s="102" t="s">
        <v>1027</v>
      </c>
      <c r="T56" s="102">
        <v>55.586037132999998</v>
      </c>
      <c r="U56" s="102">
        <v>8.5641501719999997</v>
      </c>
      <c r="V56" s="102">
        <v>38.079694297000003</v>
      </c>
      <c r="W56" s="102">
        <v>12.874558601</v>
      </c>
      <c r="X56" s="102">
        <v>4.0162326830000001</v>
      </c>
      <c r="Y56" s="102">
        <v>18.744168124000002</v>
      </c>
      <c r="Z56" s="102">
        <v>7.3042912949999996</v>
      </c>
      <c r="AA56" s="102">
        <v>53.683566493000001</v>
      </c>
      <c r="AB56" s="102"/>
      <c r="AC56" s="102"/>
      <c r="AD56" s="102"/>
      <c r="AE56" s="102"/>
      <c r="AF56" s="102"/>
      <c r="AG56" s="102"/>
    </row>
    <row r="57" spans="1:33" s="98" customFormat="1" ht="13.2">
      <c r="A57" s="99" t="s">
        <v>236</v>
      </c>
      <c r="B57" s="100" t="s">
        <v>48</v>
      </c>
      <c r="C57" s="101" t="s">
        <v>1027</v>
      </c>
      <c r="D57" s="102">
        <v>3.578884988</v>
      </c>
      <c r="E57" s="102">
        <v>13.929489606000001</v>
      </c>
      <c r="F57" s="102">
        <v>70.342838381999996</v>
      </c>
      <c r="G57" s="102">
        <v>6.160293909</v>
      </c>
      <c r="H57" s="102">
        <v>13.434087857</v>
      </c>
      <c r="I57" s="102">
        <v>24.170734296999999</v>
      </c>
      <c r="J57" s="102">
        <v>33.368728273000002</v>
      </c>
      <c r="K57" s="102">
        <v>63.282908577000001</v>
      </c>
      <c r="L57" s="102">
        <v>13.749360493999999</v>
      </c>
      <c r="M57" s="102">
        <v>15.727165616000001</v>
      </c>
      <c r="N57" s="102" t="s">
        <v>1027</v>
      </c>
      <c r="O57" s="102">
        <v>1001.1822195570001</v>
      </c>
      <c r="P57" s="102" t="s">
        <v>1027</v>
      </c>
      <c r="Q57" s="102">
        <v>15.940763904000001</v>
      </c>
      <c r="R57" s="102">
        <v>43.510410751000002</v>
      </c>
      <c r="S57" s="102" t="s">
        <v>1027</v>
      </c>
      <c r="T57" s="102">
        <v>21.556573868000001</v>
      </c>
      <c r="U57" s="102">
        <v>20.8407011</v>
      </c>
      <c r="V57" s="102">
        <v>70.475035269000003</v>
      </c>
      <c r="W57" s="102">
        <v>27.864115378000001</v>
      </c>
      <c r="X57" s="102">
        <v>139.38501895499999</v>
      </c>
      <c r="Y57" s="102">
        <v>13.893524703000001</v>
      </c>
      <c r="Z57" s="102">
        <v>12.064745363</v>
      </c>
      <c r="AA57" s="102">
        <v>41.863836821</v>
      </c>
      <c r="AB57" s="102"/>
      <c r="AC57" s="102"/>
      <c r="AD57" s="102"/>
      <c r="AE57" s="102"/>
      <c r="AF57" s="102"/>
      <c r="AG57" s="102"/>
    </row>
    <row r="58" spans="1:33" s="98" customFormat="1" ht="13.2">
      <c r="A58" s="99" t="s">
        <v>434</v>
      </c>
      <c r="B58" s="100" t="s">
        <v>666</v>
      </c>
      <c r="C58" s="101">
        <v>4.3174798970000001</v>
      </c>
      <c r="D58" s="102">
        <v>2.7449140980000002</v>
      </c>
      <c r="E58" s="102">
        <v>19.479021364000001</v>
      </c>
      <c r="F58" s="102">
        <v>22.548871579</v>
      </c>
      <c r="G58" s="102">
        <v>1.104261529</v>
      </c>
      <c r="H58" s="102">
        <v>19.19069476</v>
      </c>
      <c r="I58" s="102">
        <v>13.766081551999999</v>
      </c>
      <c r="J58" s="102">
        <v>15.765982531000001</v>
      </c>
      <c r="K58" s="102">
        <v>26.400438724000001</v>
      </c>
      <c r="L58" s="102" t="s">
        <v>1027</v>
      </c>
      <c r="M58" s="102" t="s">
        <v>1027</v>
      </c>
      <c r="N58" s="102">
        <v>15.295840425</v>
      </c>
      <c r="O58" s="102">
        <v>1045.7006359960001</v>
      </c>
      <c r="P58" s="102">
        <v>94.678620171000006</v>
      </c>
      <c r="Q58" s="102">
        <v>3.29525143</v>
      </c>
      <c r="R58" s="102">
        <v>53.26016241</v>
      </c>
      <c r="S58" s="102" t="s">
        <v>1027</v>
      </c>
      <c r="T58" s="102">
        <v>135.46867189700001</v>
      </c>
      <c r="U58" s="102">
        <v>97.804119555</v>
      </c>
      <c r="V58" s="102">
        <v>1026.095333256</v>
      </c>
      <c r="W58" s="102">
        <v>47.899896384000002</v>
      </c>
      <c r="X58" s="102">
        <v>38.215353995000001</v>
      </c>
      <c r="Y58" s="102">
        <v>7.6654714339999996</v>
      </c>
      <c r="Z58" s="102">
        <v>1.1082419990000001</v>
      </c>
      <c r="AA58" s="102">
        <v>88.396190691000001</v>
      </c>
      <c r="AB58" s="102"/>
      <c r="AC58" s="102"/>
      <c r="AD58" s="102"/>
      <c r="AE58" s="102"/>
      <c r="AF58" s="102"/>
      <c r="AG58" s="102"/>
    </row>
    <row r="59" spans="1:33" s="98" customFormat="1" ht="13.2">
      <c r="A59" s="103" t="s">
        <v>431</v>
      </c>
      <c r="B59" s="104" t="s">
        <v>667</v>
      </c>
      <c r="C59" s="105">
        <v>3.734811176</v>
      </c>
      <c r="D59" s="106">
        <v>1.022741052</v>
      </c>
      <c r="E59" s="106">
        <v>22.002886272000001</v>
      </c>
      <c r="F59" s="106">
        <v>15.885904857</v>
      </c>
      <c r="G59" s="106">
        <v>5.1567450140000002</v>
      </c>
      <c r="H59" s="106">
        <v>67.424319060000002</v>
      </c>
      <c r="I59" s="106">
        <v>3.0093306310000001</v>
      </c>
      <c r="J59" s="106" t="s">
        <v>1027</v>
      </c>
      <c r="K59" s="106">
        <v>50.666193352000001</v>
      </c>
      <c r="L59" s="106" t="s">
        <v>1027</v>
      </c>
      <c r="M59" s="106" t="s">
        <v>1027</v>
      </c>
      <c r="N59" s="106">
        <v>7.4493601050000002</v>
      </c>
      <c r="O59" s="106">
        <v>367.39058702400001</v>
      </c>
      <c r="P59" s="106">
        <v>20.201016489000001</v>
      </c>
      <c r="Q59" s="106">
        <v>1.098011541</v>
      </c>
      <c r="R59" s="106">
        <v>255.43239733499999</v>
      </c>
      <c r="S59" s="106" t="s">
        <v>1027</v>
      </c>
      <c r="T59" s="106">
        <v>86.354953695000006</v>
      </c>
      <c r="U59" s="106" t="s">
        <v>1027</v>
      </c>
      <c r="V59" s="106">
        <v>286.44017043500003</v>
      </c>
      <c r="W59" s="106">
        <v>54.528237101999999</v>
      </c>
      <c r="X59" s="106">
        <v>76.798328648999998</v>
      </c>
      <c r="Y59" s="106">
        <v>15.665471434000001</v>
      </c>
      <c r="Z59" s="106">
        <v>46.085944472999998</v>
      </c>
      <c r="AA59" s="106">
        <v>112.495106252</v>
      </c>
      <c r="AB59" s="106"/>
      <c r="AC59" s="106"/>
      <c r="AD59" s="106"/>
      <c r="AE59" s="106"/>
      <c r="AF59" s="106"/>
      <c r="AG59" s="106"/>
    </row>
    <row r="60" spans="1:33" s="98" customFormat="1" ht="13.2">
      <c r="A60" s="107" t="s">
        <v>668</v>
      </c>
      <c r="B60" s="108" t="s">
        <v>669</v>
      </c>
      <c r="C60" s="109" t="s">
        <v>1027</v>
      </c>
      <c r="D60" s="110" t="s">
        <v>1027</v>
      </c>
      <c r="E60" s="110" t="s">
        <v>1027</v>
      </c>
      <c r="F60" s="110" t="s">
        <v>1027</v>
      </c>
      <c r="G60" s="110" t="s">
        <v>1027</v>
      </c>
      <c r="H60" s="110" t="s">
        <v>1027</v>
      </c>
      <c r="I60" s="110" t="s">
        <v>1027</v>
      </c>
      <c r="J60" s="110" t="s">
        <v>1027</v>
      </c>
      <c r="K60" s="110" t="s">
        <v>1027</v>
      </c>
      <c r="L60" s="110" t="s">
        <v>1027</v>
      </c>
      <c r="M60" s="110" t="s">
        <v>1027</v>
      </c>
      <c r="N60" s="110" t="s">
        <v>1027</v>
      </c>
      <c r="O60" s="110" t="s">
        <v>1027</v>
      </c>
      <c r="P60" s="110" t="s">
        <v>1027</v>
      </c>
      <c r="Q60" s="110" t="s">
        <v>1027</v>
      </c>
      <c r="R60" s="110" t="s">
        <v>1027</v>
      </c>
      <c r="S60" s="110" t="s">
        <v>1027</v>
      </c>
      <c r="T60" s="110" t="s">
        <v>1027</v>
      </c>
      <c r="U60" s="110" t="s">
        <v>1027</v>
      </c>
      <c r="V60" s="110" t="s">
        <v>1027</v>
      </c>
      <c r="W60" s="110" t="s">
        <v>1027</v>
      </c>
      <c r="X60" s="110" t="s">
        <v>1027</v>
      </c>
      <c r="Y60" s="110" t="s">
        <v>1027</v>
      </c>
      <c r="Z60" s="110" t="s">
        <v>1027</v>
      </c>
      <c r="AA60" s="110" t="s">
        <v>1027</v>
      </c>
      <c r="AB60" s="110"/>
      <c r="AC60" s="110"/>
      <c r="AD60" s="110"/>
      <c r="AE60" s="110"/>
      <c r="AF60" s="110"/>
      <c r="AG60" s="110"/>
    </row>
    <row r="61" spans="1:33" s="98" customFormat="1" ht="13.2">
      <c r="A61" s="99" t="s">
        <v>301</v>
      </c>
      <c r="B61" s="100" t="s">
        <v>45</v>
      </c>
      <c r="C61" s="101">
        <v>24.010116755999999</v>
      </c>
      <c r="D61" s="102">
        <v>21.26364564</v>
      </c>
      <c r="E61" s="102">
        <v>89.038247002999995</v>
      </c>
      <c r="F61" s="102">
        <v>82.456471554000004</v>
      </c>
      <c r="G61" s="102">
        <v>16.127196712</v>
      </c>
      <c r="H61" s="102">
        <v>121.811224108</v>
      </c>
      <c r="I61" s="102">
        <v>133.034059286</v>
      </c>
      <c r="J61" s="102">
        <v>67.822037928</v>
      </c>
      <c r="K61" s="102">
        <v>134.40574997600001</v>
      </c>
      <c r="L61" s="102">
        <v>2.5422224760000001</v>
      </c>
      <c r="M61" s="102">
        <v>25.651812356000001</v>
      </c>
      <c r="N61" s="102">
        <v>23.193701536999999</v>
      </c>
      <c r="O61" s="102">
        <v>534.41678044699995</v>
      </c>
      <c r="P61" s="102">
        <v>111.189627333</v>
      </c>
      <c r="Q61" s="102">
        <v>192.75696837500001</v>
      </c>
      <c r="R61" s="102">
        <v>34.210907837999997</v>
      </c>
      <c r="S61" s="102" t="s">
        <v>1027</v>
      </c>
      <c r="T61" s="102">
        <v>26.873894635999999</v>
      </c>
      <c r="U61" s="102">
        <v>13.396590821</v>
      </c>
      <c r="V61" s="102">
        <v>9.851921205</v>
      </c>
      <c r="W61" s="102">
        <v>33.472986124000002</v>
      </c>
      <c r="X61" s="102">
        <v>128.72703453899999</v>
      </c>
      <c r="Y61" s="102">
        <v>2.9835896860000002</v>
      </c>
      <c r="Z61" s="102">
        <v>25.261468937</v>
      </c>
      <c r="AA61" s="102">
        <v>313.24679828199999</v>
      </c>
      <c r="AB61" s="102"/>
      <c r="AC61" s="102"/>
      <c r="AD61" s="102"/>
      <c r="AE61" s="102"/>
      <c r="AF61" s="102"/>
      <c r="AG61" s="102"/>
    </row>
    <row r="62" spans="1:33" s="98" customFormat="1" ht="13.2">
      <c r="A62" s="99" t="s">
        <v>670</v>
      </c>
      <c r="B62" s="100" t="s">
        <v>671</v>
      </c>
      <c r="C62" s="101">
        <v>30.250830752999999</v>
      </c>
      <c r="D62" s="102">
        <v>12.085642247999999</v>
      </c>
      <c r="E62" s="102">
        <v>56.342155376000001</v>
      </c>
      <c r="F62" s="102">
        <v>74.130409508</v>
      </c>
      <c r="G62" s="102" t="s">
        <v>1027</v>
      </c>
      <c r="H62" s="102">
        <v>19.293625340999998</v>
      </c>
      <c r="I62" s="102">
        <v>39.946940722000001</v>
      </c>
      <c r="J62" s="102">
        <v>7.6555927129999999</v>
      </c>
      <c r="K62" s="102">
        <v>75.747776678999998</v>
      </c>
      <c r="L62" s="102">
        <v>23.722247963000001</v>
      </c>
      <c r="M62" s="102">
        <v>10.286589169000001</v>
      </c>
      <c r="N62" s="102">
        <v>11.847449973</v>
      </c>
      <c r="O62" s="102">
        <v>186.45196680699999</v>
      </c>
      <c r="P62" s="102">
        <v>27.117411988000001</v>
      </c>
      <c r="Q62" s="102" t="s">
        <v>1027</v>
      </c>
      <c r="R62" s="102" t="s">
        <v>1027</v>
      </c>
      <c r="S62" s="102" t="s">
        <v>1027</v>
      </c>
      <c r="T62" s="102">
        <v>17.807715251000001</v>
      </c>
      <c r="U62" s="102">
        <v>9.0078435419999998</v>
      </c>
      <c r="V62" s="102">
        <v>38.295246900999999</v>
      </c>
      <c r="W62" s="102">
        <v>15.162580623</v>
      </c>
      <c r="X62" s="102">
        <v>24.053816491999999</v>
      </c>
      <c r="Y62" s="102">
        <v>20</v>
      </c>
      <c r="Z62" s="102">
        <v>30.318608031</v>
      </c>
      <c r="AA62" s="102">
        <v>165.58292432299999</v>
      </c>
      <c r="AB62" s="102"/>
      <c r="AC62" s="102"/>
      <c r="AD62" s="102"/>
      <c r="AE62" s="102"/>
      <c r="AF62" s="102"/>
      <c r="AG62" s="102"/>
    </row>
    <row r="63" spans="1:33" s="98" customFormat="1" ht="13.2">
      <c r="A63" s="99" t="s">
        <v>553</v>
      </c>
      <c r="B63" s="100" t="s">
        <v>554</v>
      </c>
      <c r="C63" s="101">
        <v>21.182881256000002</v>
      </c>
      <c r="D63" s="102" t="s">
        <v>1027</v>
      </c>
      <c r="E63" s="102">
        <v>57.403594077999998</v>
      </c>
      <c r="F63" s="102">
        <v>21.858564822000002</v>
      </c>
      <c r="G63" s="102" t="s">
        <v>1027</v>
      </c>
      <c r="H63" s="102">
        <v>20</v>
      </c>
      <c r="I63" s="102">
        <v>158.83151905899999</v>
      </c>
      <c r="J63" s="102">
        <v>41.998883450999998</v>
      </c>
      <c r="K63" s="102">
        <v>63.470366908000003</v>
      </c>
      <c r="L63" s="102">
        <v>9.1771828580000001</v>
      </c>
      <c r="M63" s="102" t="s">
        <v>1027</v>
      </c>
      <c r="N63" s="102">
        <v>11.017430161</v>
      </c>
      <c r="O63" s="102">
        <v>288.49991091999999</v>
      </c>
      <c r="P63" s="102">
        <v>26.944778214999999</v>
      </c>
      <c r="Q63" s="102">
        <v>47.525858327999998</v>
      </c>
      <c r="R63" s="102">
        <v>227.819659868</v>
      </c>
      <c r="S63" s="102" t="s">
        <v>1027</v>
      </c>
      <c r="T63" s="102">
        <v>51.471990394000002</v>
      </c>
      <c r="U63" s="102">
        <v>29.031694649999999</v>
      </c>
      <c r="V63" s="102">
        <v>29.988847491000001</v>
      </c>
      <c r="W63" s="102">
        <v>11.144477498000001</v>
      </c>
      <c r="X63" s="102">
        <v>45.481880335</v>
      </c>
      <c r="Y63" s="102">
        <v>57.614138637000003</v>
      </c>
      <c r="Z63" s="102">
        <v>89.772832797000007</v>
      </c>
      <c r="AA63" s="102">
        <v>121.35490554899999</v>
      </c>
      <c r="AB63" s="102"/>
      <c r="AC63" s="102"/>
      <c r="AD63" s="102"/>
      <c r="AE63" s="102"/>
      <c r="AF63" s="102"/>
      <c r="AG63" s="102"/>
    </row>
    <row r="64" spans="1:33" s="98" customFormat="1" ht="13.2">
      <c r="A64" s="99" t="s">
        <v>672</v>
      </c>
      <c r="B64" s="100" t="s">
        <v>673</v>
      </c>
      <c r="C64" s="101">
        <v>19.070051688</v>
      </c>
      <c r="D64" s="102">
        <v>1.09129327</v>
      </c>
      <c r="E64" s="102">
        <v>23.797636020999999</v>
      </c>
      <c r="F64" s="102">
        <v>23.059219027000001</v>
      </c>
      <c r="G64" s="102">
        <v>5.0516329730000002</v>
      </c>
      <c r="H64" s="102">
        <v>54.940759675000002</v>
      </c>
      <c r="I64" s="102">
        <v>33.638732628</v>
      </c>
      <c r="J64" s="102">
        <v>19.903698644999999</v>
      </c>
      <c r="K64" s="102">
        <v>47.334178721999997</v>
      </c>
      <c r="L64" s="102">
        <v>2.5422224760000001</v>
      </c>
      <c r="M64" s="102" t="s">
        <v>1027</v>
      </c>
      <c r="N64" s="102">
        <v>12.169980261999999</v>
      </c>
      <c r="O64" s="102">
        <v>241.01224126700001</v>
      </c>
      <c r="P64" s="102">
        <v>27.128861710999999</v>
      </c>
      <c r="Q64" s="102">
        <v>56.537246795000001</v>
      </c>
      <c r="R64" s="102">
        <v>28.524391304000002</v>
      </c>
      <c r="S64" s="102" t="s">
        <v>1027</v>
      </c>
      <c r="T64" s="102">
        <v>25.267232258</v>
      </c>
      <c r="U64" s="102">
        <v>23.484223218</v>
      </c>
      <c r="V64" s="102">
        <v>62.153266176999999</v>
      </c>
      <c r="W64" s="102">
        <v>11.82305599</v>
      </c>
      <c r="X64" s="102">
        <v>4.8425708800000002</v>
      </c>
      <c r="Y64" s="102">
        <v>67.259601700999994</v>
      </c>
      <c r="Z64" s="102">
        <v>9.2564670319999998</v>
      </c>
      <c r="AA64" s="102">
        <v>62.543839038999998</v>
      </c>
      <c r="AB64" s="102"/>
      <c r="AC64" s="102"/>
      <c r="AD64" s="102"/>
      <c r="AE64" s="102"/>
      <c r="AF64" s="102"/>
      <c r="AG64" s="102"/>
    </row>
    <row r="65" spans="1:33" s="98" customFormat="1" ht="13.2">
      <c r="A65" s="99" t="s">
        <v>674</v>
      </c>
      <c r="B65" s="100" t="s">
        <v>675</v>
      </c>
      <c r="C65" s="101">
        <v>8.5351049240000005</v>
      </c>
      <c r="D65" s="102">
        <v>1.0868487790000001</v>
      </c>
      <c r="E65" s="102">
        <v>9.7492527310000003</v>
      </c>
      <c r="F65" s="102">
        <v>4.8609017210000003</v>
      </c>
      <c r="G65" s="102" t="s">
        <v>1027</v>
      </c>
      <c r="H65" s="102">
        <v>8.1621136249999999</v>
      </c>
      <c r="I65" s="102" t="s">
        <v>1027</v>
      </c>
      <c r="J65" s="102">
        <v>11.165818208999999</v>
      </c>
      <c r="K65" s="102">
        <v>8.0502070920000008</v>
      </c>
      <c r="L65" s="102" t="s">
        <v>1027</v>
      </c>
      <c r="M65" s="102">
        <v>10.278620006000001</v>
      </c>
      <c r="N65" s="102" t="s">
        <v>1027</v>
      </c>
      <c r="O65" s="102">
        <v>76.666942551000005</v>
      </c>
      <c r="P65" s="102" t="s">
        <v>1027</v>
      </c>
      <c r="Q65" s="102">
        <v>9.4206824010000005</v>
      </c>
      <c r="R65" s="102">
        <v>6.6851193249999996</v>
      </c>
      <c r="S65" s="102" t="s">
        <v>1027</v>
      </c>
      <c r="T65" s="102">
        <v>11.930730292</v>
      </c>
      <c r="U65" s="102">
        <v>10.156803138000001</v>
      </c>
      <c r="V65" s="102">
        <v>33.759353363999999</v>
      </c>
      <c r="W65" s="102">
        <v>12.570077426999999</v>
      </c>
      <c r="X65" s="102">
        <v>12.237982279000001</v>
      </c>
      <c r="Y65" s="102">
        <v>4</v>
      </c>
      <c r="Z65" s="102">
        <v>9.9684729930000007</v>
      </c>
      <c r="AA65" s="102">
        <v>28.070145944</v>
      </c>
      <c r="AB65" s="102"/>
      <c r="AC65" s="102"/>
      <c r="AD65" s="102"/>
      <c r="AE65" s="102"/>
      <c r="AF65" s="102"/>
      <c r="AG65" s="102"/>
    </row>
    <row r="66" spans="1:33" s="98" customFormat="1" ht="13.2">
      <c r="A66" s="99" t="s">
        <v>255</v>
      </c>
      <c r="B66" s="100" t="s">
        <v>552</v>
      </c>
      <c r="C66" s="101">
        <v>50.618960850000001</v>
      </c>
      <c r="D66" s="102">
        <v>5.0912932700000004</v>
      </c>
      <c r="E66" s="102">
        <v>101.029219598</v>
      </c>
      <c r="F66" s="102">
        <v>30.761407412000001</v>
      </c>
      <c r="G66" s="102">
        <v>23.193492005</v>
      </c>
      <c r="H66" s="102">
        <v>99.878718379000006</v>
      </c>
      <c r="I66" s="102">
        <v>57.593383621000001</v>
      </c>
      <c r="J66" s="102">
        <v>54.754471647000003</v>
      </c>
      <c r="K66" s="102">
        <v>79.547179771000003</v>
      </c>
      <c r="L66" s="102">
        <v>32.395068141000003</v>
      </c>
      <c r="M66" s="102">
        <v>9.4080554200000002</v>
      </c>
      <c r="N66" s="102">
        <v>5.8881060810000001</v>
      </c>
      <c r="O66" s="102">
        <v>407.487416854</v>
      </c>
      <c r="P66" s="102">
        <v>79.145609394000004</v>
      </c>
      <c r="Q66" s="102">
        <v>56.719660605999998</v>
      </c>
      <c r="R66" s="102">
        <v>88.172293694999993</v>
      </c>
      <c r="S66" s="102">
        <v>2.3711577629999998</v>
      </c>
      <c r="T66" s="102">
        <v>63.125304155999999</v>
      </c>
      <c r="U66" s="102">
        <v>78.616235422000003</v>
      </c>
      <c r="V66" s="102">
        <v>137.167413866</v>
      </c>
      <c r="W66" s="102">
        <v>70.758814138999995</v>
      </c>
      <c r="X66" s="102">
        <v>95.337291152000006</v>
      </c>
      <c r="Y66" s="102">
        <v>129.210719463</v>
      </c>
      <c r="Z66" s="102">
        <v>71.385741178000004</v>
      </c>
      <c r="AA66" s="102">
        <v>196.84377579599999</v>
      </c>
      <c r="AB66" s="102"/>
      <c r="AC66" s="102"/>
      <c r="AD66" s="102"/>
      <c r="AE66" s="102"/>
      <c r="AF66" s="102"/>
      <c r="AG66" s="102"/>
    </row>
    <row r="67" spans="1:33" s="98" customFormat="1" ht="13.2">
      <c r="A67" s="99" t="s">
        <v>676</v>
      </c>
      <c r="B67" s="100" t="s">
        <v>677</v>
      </c>
      <c r="C67" s="101">
        <v>7.2721277300000002</v>
      </c>
      <c r="D67" s="102">
        <v>3.5375400620000002</v>
      </c>
      <c r="E67" s="102">
        <v>17.185235857999999</v>
      </c>
      <c r="F67" s="102" t="s">
        <v>1027</v>
      </c>
      <c r="G67" s="102" t="s">
        <v>1027</v>
      </c>
      <c r="H67" s="102" t="s">
        <v>1027</v>
      </c>
      <c r="I67" s="102">
        <v>51.363428562000003</v>
      </c>
      <c r="J67" s="102">
        <v>38.691545365000003</v>
      </c>
      <c r="K67" s="102">
        <v>166.899898455</v>
      </c>
      <c r="L67" s="102" t="s">
        <v>1027</v>
      </c>
      <c r="M67" s="102">
        <v>29.016271138</v>
      </c>
      <c r="N67" s="102">
        <v>14.963787017</v>
      </c>
      <c r="O67" s="102">
        <v>15.347991743</v>
      </c>
      <c r="P67" s="102" t="s">
        <v>1027</v>
      </c>
      <c r="Q67" s="102">
        <v>2.3632304369999999</v>
      </c>
      <c r="R67" s="102">
        <v>65.636576492000003</v>
      </c>
      <c r="S67" s="102" t="s">
        <v>1027</v>
      </c>
      <c r="T67" s="102">
        <v>14.588043464</v>
      </c>
      <c r="U67" s="102">
        <v>14.944175084999999</v>
      </c>
      <c r="V67" s="102">
        <v>16.421165211000002</v>
      </c>
      <c r="W67" s="102">
        <v>295.86018056799998</v>
      </c>
      <c r="X67" s="102">
        <v>41.083566154000003</v>
      </c>
      <c r="Y67" s="102" t="s">
        <v>1027</v>
      </c>
      <c r="Z67" s="102">
        <v>14.251548904</v>
      </c>
      <c r="AA67" s="102">
        <v>167.50733715699999</v>
      </c>
      <c r="AB67" s="102"/>
      <c r="AC67" s="102"/>
      <c r="AD67" s="102"/>
      <c r="AE67" s="102"/>
      <c r="AF67" s="102"/>
      <c r="AG67" s="102"/>
    </row>
    <row r="68" spans="1:33" s="98" customFormat="1" ht="13.2">
      <c r="A68" s="99" t="s">
        <v>678</v>
      </c>
      <c r="B68" s="100" t="s">
        <v>679</v>
      </c>
      <c r="C68" s="101">
        <v>16.897128648999999</v>
      </c>
      <c r="D68" s="102" t="s">
        <v>1027</v>
      </c>
      <c r="E68" s="102">
        <v>9.701755211</v>
      </c>
      <c r="F68" s="102">
        <v>26.082990301999999</v>
      </c>
      <c r="G68" s="102">
        <v>2.9053596069999998</v>
      </c>
      <c r="H68" s="102" t="s">
        <v>1027</v>
      </c>
      <c r="I68" s="102">
        <v>48.783086797999999</v>
      </c>
      <c r="J68" s="102">
        <v>70.165860158000001</v>
      </c>
      <c r="K68" s="102">
        <v>99.980014953999998</v>
      </c>
      <c r="L68" s="102">
        <v>7.7663023930000001</v>
      </c>
      <c r="M68" s="102">
        <v>14.655955403</v>
      </c>
      <c r="N68" s="102">
        <v>16.417092803999999</v>
      </c>
      <c r="O68" s="102">
        <v>172.230240979</v>
      </c>
      <c r="P68" s="102">
        <v>57.489452204999999</v>
      </c>
      <c r="Q68" s="102">
        <v>18.435811321999999</v>
      </c>
      <c r="R68" s="102">
        <v>14.560242663</v>
      </c>
      <c r="S68" s="102" t="s">
        <v>1027</v>
      </c>
      <c r="T68" s="102">
        <v>19.225545845999999</v>
      </c>
      <c r="U68" s="102">
        <v>28.966794916000001</v>
      </c>
      <c r="V68" s="102">
        <v>80.090077405000002</v>
      </c>
      <c r="W68" s="102">
        <v>32.825348925</v>
      </c>
      <c r="X68" s="102">
        <v>29.468014420999999</v>
      </c>
      <c r="Y68" s="102">
        <v>41.750561173000001</v>
      </c>
      <c r="Z68" s="102">
        <v>8.7900177540000008</v>
      </c>
      <c r="AA68" s="102">
        <v>68.855114986000004</v>
      </c>
      <c r="AB68" s="102"/>
      <c r="AC68" s="102"/>
      <c r="AD68" s="102"/>
      <c r="AE68" s="102"/>
      <c r="AF68" s="102"/>
      <c r="AG68" s="102"/>
    </row>
    <row r="69" spans="1:33" s="98" customFormat="1" ht="13.2">
      <c r="A69" s="99" t="s">
        <v>680</v>
      </c>
      <c r="B69" s="100" t="s">
        <v>681</v>
      </c>
      <c r="C69" s="101">
        <v>12.191776031</v>
      </c>
      <c r="D69" s="102" t="s">
        <v>1027</v>
      </c>
      <c r="E69" s="102">
        <v>6.937656896</v>
      </c>
      <c r="F69" s="102">
        <v>41.881009552999998</v>
      </c>
      <c r="G69" s="102" t="s">
        <v>1027</v>
      </c>
      <c r="H69" s="102">
        <v>16.266526061</v>
      </c>
      <c r="I69" s="102">
        <v>29.824092454999999</v>
      </c>
      <c r="J69" s="102">
        <v>71.286074321000001</v>
      </c>
      <c r="K69" s="102">
        <v>23.545619033000001</v>
      </c>
      <c r="L69" s="102" t="s">
        <v>1027</v>
      </c>
      <c r="M69" s="102" t="s">
        <v>1027</v>
      </c>
      <c r="N69" s="102">
        <v>13.371043889999999</v>
      </c>
      <c r="O69" s="102">
        <v>280.97107490299999</v>
      </c>
      <c r="P69" s="102">
        <v>15.507280022</v>
      </c>
      <c r="Q69" s="102">
        <v>6.4142060819999998</v>
      </c>
      <c r="R69" s="102">
        <v>59.760288283000001</v>
      </c>
      <c r="S69" s="102" t="s">
        <v>1027</v>
      </c>
      <c r="T69" s="102" t="s">
        <v>1027</v>
      </c>
      <c r="U69" s="102" t="s">
        <v>1027</v>
      </c>
      <c r="V69" s="102">
        <v>36.327235428999998</v>
      </c>
      <c r="W69" s="102">
        <v>14.071401384</v>
      </c>
      <c r="X69" s="102">
        <v>12.866608215999999</v>
      </c>
      <c r="Y69" s="102">
        <v>4.833373871</v>
      </c>
      <c r="Z69" s="102">
        <v>36.984871667</v>
      </c>
      <c r="AA69" s="102">
        <v>293.89301547299999</v>
      </c>
      <c r="AB69" s="102"/>
      <c r="AC69" s="102"/>
      <c r="AD69" s="102"/>
      <c r="AE69" s="102"/>
      <c r="AF69" s="102"/>
      <c r="AG69" s="102"/>
    </row>
    <row r="70" spans="1:33" s="98" customFormat="1" ht="13.2">
      <c r="A70" s="99" t="s">
        <v>682</v>
      </c>
      <c r="B70" s="100" t="s">
        <v>683</v>
      </c>
      <c r="C70" s="101">
        <v>17.275663554000001</v>
      </c>
      <c r="D70" s="102">
        <v>6.8274265539999996</v>
      </c>
      <c r="E70" s="102">
        <v>23.144722858000002</v>
      </c>
      <c r="F70" s="102">
        <v>21.765876441</v>
      </c>
      <c r="G70" s="102">
        <v>27.688349236000001</v>
      </c>
      <c r="H70" s="102">
        <v>43.938702816999999</v>
      </c>
      <c r="I70" s="102">
        <v>62.869514572999996</v>
      </c>
      <c r="J70" s="102">
        <v>134.827426884</v>
      </c>
      <c r="K70" s="102">
        <v>87.908253293000001</v>
      </c>
      <c r="L70" s="102">
        <v>9.2629809119999997</v>
      </c>
      <c r="M70" s="102">
        <v>17.757094775999999</v>
      </c>
      <c r="N70" s="102">
        <v>11.581885456</v>
      </c>
      <c r="O70" s="102">
        <v>95.270352814000006</v>
      </c>
      <c r="P70" s="102">
        <v>41.925552838000002</v>
      </c>
      <c r="Q70" s="102">
        <v>10.843701239</v>
      </c>
      <c r="R70" s="102">
        <v>69.948453736000005</v>
      </c>
      <c r="S70" s="102">
        <v>2.3711577629999998</v>
      </c>
      <c r="T70" s="102">
        <v>19.763625650000002</v>
      </c>
      <c r="U70" s="102">
        <v>15.352475934999999</v>
      </c>
      <c r="V70" s="102">
        <v>130.70067693600001</v>
      </c>
      <c r="W70" s="102">
        <v>40.228512391999999</v>
      </c>
      <c r="X70" s="102">
        <v>30.761609712999999</v>
      </c>
      <c r="Y70" s="102">
        <v>30.337476358</v>
      </c>
      <c r="Z70" s="102">
        <v>12.957260172</v>
      </c>
      <c r="AA70" s="102">
        <v>114.517735184</v>
      </c>
      <c r="AB70" s="102"/>
      <c r="AC70" s="102"/>
      <c r="AD70" s="102"/>
      <c r="AE70" s="102"/>
      <c r="AF70" s="102"/>
      <c r="AG70" s="102"/>
    </row>
    <row r="71" spans="1:33" s="98" customFormat="1" ht="13.2">
      <c r="A71" s="99" t="s">
        <v>684</v>
      </c>
      <c r="B71" s="100" t="s">
        <v>685</v>
      </c>
      <c r="C71" s="101" t="s">
        <v>1027</v>
      </c>
      <c r="D71" s="102">
        <v>3.09129327</v>
      </c>
      <c r="E71" s="102">
        <v>11.171576716000001</v>
      </c>
      <c r="F71" s="102">
        <v>11.339893934999999</v>
      </c>
      <c r="G71" s="102">
        <v>7.0210473459999996</v>
      </c>
      <c r="H71" s="102">
        <v>11.350051034</v>
      </c>
      <c r="I71" s="102">
        <v>6.3571753319999997</v>
      </c>
      <c r="J71" s="102">
        <v>16.897966068999999</v>
      </c>
      <c r="K71" s="102">
        <v>5.5758934360000003</v>
      </c>
      <c r="L71" s="102" t="s">
        <v>1027</v>
      </c>
      <c r="M71" s="102" t="s">
        <v>1027</v>
      </c>
      <c r="N71" s="102">
        <v>6.1413402120000002</v>
      </c>
      <c r="O71" s="102">
        <v>111.083337535</v>
      </c>
      <c r="P71" s="102" t="s">
        <v>1027</v>
      </c>
      <c r="Q71" s="102" t="s">
        <v>1027</v>
      </c>
      <c r="R71" s="102">
        <v>9.4596692230000006</v>
      </c>
      <c r="S71" s="102">
        <v>2.3711577629999998</v>
      </c>
      <c r="T71" s="102">
        <v>2.1806453710000002</v>
      </c>
      <c r="U71" s="102" t="s">
        <v>1027</v>
      </c>
      <c r="V71" s="102">
        <v>7.1667920880000002</v>
      </c>
      <c r="W71" s="102">
        <v>4.3350752579999998</v>
      </c>
      <c r="X71" s="102" t="s">
        <v>1027</v>
      </c>
      <c r="Y71" s="102">
        <v>5.9671793720000004</v>
      </c>
      <c r="Z71" s="102" t="s">
        <v>1027</v>
      </c>
      <c r="AA71" s="102">
        <v>22.423717030999999</v>
      </c>
      <c r="AB71" s="102"/>
      <c r="AC71" s="102"/>
      <c r="AD71" s="102"/>
      <c r="AE71" s="102"/>
      <c r="AF71" s="102"/>
      <c r="AG71" s="102"/>
    </row>
    <row r="72" spans="1:33" s="98" customFormat="1" ht="13.2">
      <c r="A72" s="99" t="s">
        <v>243</v>
      </c>
      <c r="B72" s="100" t="s">
        <v>686</v>
      </c>
      <c r="C72" s="101">
        <v>131.60397701700001</v>
      </c>
      <c r="D72" s="102">
        <v>35.018059981999997</v>
      </c>
      <c r="E72" s="102">
        <v>198.717601145</v>
      </c>
      <c r="F72" s="102">
        <v>166.26331679200001</v>
      </c>
      <c r="G72" s="102">
        <v>50.935206463999997</v>
      </c>
      <c r="H72" s="102">
        <v>86.659692899999996</v>
      </c>
      <c r="I72" s="102">
        <v>268.21243234899998</v>
      </c>
      <c r="J72" s="102">
        <v>241.082770638</v>
      </c>
      <c r="K72" s="102">
        <v>469.770067805</v>
      </c>
      <c r="L72" s="102">
        <v>123.500394254</v>
      </c>
      <c r="M72" s="102">
        <v>52.269914520999997</v>
      </c>
      <c r="N72" s="102">
        <v>261.60908806700002</v>
      </c>
      <c r="O72" s="102">
        <v>1377.4410831289999</v>
      </c>
      <c r="P72" s="102">
        <v>187.264305095</v>
      </c>
      <c r="Q72" s="102">
        <v>140.432077647</v>
      </c>
      <c r="R72" s="102">
        <v>399.60335801899998</v>
      </c>
      <c r="S72" s="102">
        <v>15.164447202</v>
      </c>
      <c r="T72" s="102">
        <v>173.78802585400001</v>
      </c>
      <c r="U72" s="102">
        <v>156.608431908</v>
      </c>
      <c r="V72" s="102">
        <v>1496.0875653170001</v>
      </c>
      <c r="W72" s="102">
        <v>362.59593339600002</v>
      </c>
      <c r="X72" s="102">
        <v>110.523079369</v>
      </c>
      <c r="Y72" s="102">
        <v>157.30891517800001</v>
      </c>
      <c r="Z72" s="102">
        <v>75.414357542000005</v>
      </c>
      <c r="AA72" s="102">
        <v>392.11176428200002</v>
      </c>
      <c r="AB72" s="102"/>
      <c r="AC72" s="102"/>
      <c r="AD72" s="102"/>
      <c r="AE72" s="102"/>
      <c r="AF72" s="102"/>
      <c r="AG72" s="102"/>
    </row>
    <row r="73" spans="1:33" s="98" customFormat="1" ht="13.2">
      <c r="A73" s="99" t="s">
        <v>321</v>
      </c>
      <c r="B73" s="100" t="s">
        <v>182</v>
      </c>
      <c r="C73" s="101">
        <v>22.175641855999999</v>
      </c>
      <c r="D73" s="102">
        <v>10.246774575</v>
      </c>
      <c r="E73" s="102">
        <v>171.008746231</v>
      </c>
      <c r="F73" s="102">
        <v>473.45007498799998</v>
      </c>
      <c r="G73" s="102">
        <v>20.881346202</v>
      </c>
      <c r="H73" s="102">
        <v>54.604201308</v>
      </c>
      <c r="I73" s="102">
        <v>387.25970160999998</v>
      </c>
      <c r="J73" s="102">
        <v>245.125880502</v>
      </c>
      <c r="K73" s="102">
        <v>420.28311583599998</v>
      </c>
      <c r="L73" s="102">
        <v>12.147506401999999</v>
      </c>
      <c r="M73" s="102">
        <v>67.142415435000004</v>
      </c>
      <c r="N73" s="102">
        <v>28.190582044999999</v>
      </c>
      <c r="O73" s="102">
        <v>745.77843141300002</v>
      </c>
      <c r="P73" s="102">
        <v>161.598071844</v>
      </c>
      <c r="Q73" s="102">
        <v>146.491075677</v>
      </c>
      <c r="R73" s="102">
        <v>124.46074709600001</v>
      </c>
      <c r="S73" s="102">
        <v>7.7423155259999996</v>
      </c>
      <c r="T73" s="102">
        <v>80.093614414000001</v>
      </c>
      <c r="U73" s="102">
        <v>90.786424346000004</v>
      </c>
      <c r="V73" s="102">
        <v>1407.4178517370001</v>
      </c>
      <c r="W73" s="102">
        <v>68.394613778999997</v>
      </c>
      <c r="X73" s="102">
        <v>123.37929413400001</v>
      </c>
      <c r="Y73" s="102">
        <v>104.42327397699999</v>
      </c>
      <c r="Z73" s="102">
        <v>89.925892144000002</v>
      </c>
      <c r="AA73" s="102">
        <v>282.90379891600003</v>
      </c>
      <c r="AB73" s="102"/>
      <c r="AC73" s="102"/>
      <c r="AD73" s="102"/>
      <c r="AE73" s="102"/>
      <c r="AF73" s="102"/>
      <c r="AG73" s="102"/>
    </row>
    <row r="74" spans="1:33" s="98" customFormat="1" ht="13.2">
      <c r="A74" s="103" t="s">
        <v>687</v>
      </c>
      <c r="B74" s="104" t="s">
        <v>688</v>
      </c>
      <c r="C74" s="105" t="s">
        <v>1027</v>
      </c>
      <c r="D74" s="106" t="s">
        <v>1027</v>
      </c>
      <c r="E74" s="106">
        <v>3.2493449619999999</v>
      </c>
      <c r="F74" s="106" t="s">
        <v>1027</v>
      </c>
      <c r="G74" s="106" t="s">
        <v>1027</v>
      </c>
      <c r="H74" s="106" t="s">
        <v>1027</v>
      </c>
      <c r="I74" s="106">
        <v>11.773164392</v>
      </c>
      <c r="J74" s="106" t="s">
        <v>1027</v>
      </c>
      <c r="K74" s="106" t="s">
        <v>1027</v>
      </c>
      <c r="L74" s="106" t="s">
        <v>1027</v>
      </c>
      <c r="M74" s="106" t="s">
        <v>1027</v>
      </c>
      <c r="N74" s="106" t="s">
        <v>1027</v>
      </c>
      <c r="O74" s="106">
        <v>95.677725163999995</v>
      </c>
      <c r="P74" s="106">
        <v>8.9189590790000004</v>
      </c>
      <c r="Q74" s="106" t="s">
        <v>1027</v>
      </c>
      <c r="R74" s="106" t="s">
        <v>1027</v>
      </c>
      <c r="S74" s="106" t="s">
        <v>1027</v>
      </c>
      <c r="T74" s="106">
        <v>2.171764295</v>
      </c>
      <c r="U74" s="106" t="s">
        <v>1027</v>
      </c>
      <c r="V74" s="106" t="s">
        <v>1027</v>
      </c>
      <c r="W74" s="106" t="s">
        <v>1027</v>
      </c>
      <c r="X74" s="106" t="s">
        <v>1027</v>
      </c>
      <c r="Y74" s="106" t="s">
        <v>1027</v>
      </c>
      <c r="Z74" s="106" t="s">
        <v>1027</v>
      </c>
      <c r="AA74" s="106" t="s">
        <v>1027</v>
      </c>
      <c r="AB74" s="106"/>
      <c r="AC74" s="106"/>
      <c r="AD74" s="106"/>
      <c r="AE74" s="106"/>
      <c r="AF74" s="106"/>
      <c r="AG74" s="106"/>
    </row>
    <row r="75" spans="1:33" s="98" customFormat="1" ht="13.2">
      <c r="A75" s="107" t="s">
        <v>689</v>
      </c>
      <c r="B75" s="108" t="s">
        <v>690</v>
      </c>
      <c r="C75" s="109">
        <v>4.705352618</v>
      </c>
      <c r="D75" s="110">
        <v>7.1305200969999998</v>
      </c>
      <c r="E75" s="110">
        <v>7.270784387</v>
      </c>
      <c r="F75" s="110">
        <v>14.311579307000001</v>
      </c>
      <c r="G75" s="110">
        <v>15.962885349</v>
      </c>
      <c r="H75" s="110">
        <v>3.1542712040000001</v>
      </c>
      <c r="I75" s="110" t="s">
        <v>1027</v>
      </c>
      <c r="J75" s="110" t="s">
        <v>1027</v>
      </c>
      <c r="K75" s="110">
        <v>10.572828190999999</v>
      </c>
      <c r="L75" s="110" t="s">
        <v>1027</v>
      </c>
      <c r="M75" s="110" t="s">
        <v>1027</v>
      </c>
      <c r="N75" s="110" t="s">
        <v>1027</v>
      </c>
      <c r="O75" s="110">
        <v>155.15287580399999</v>
      </c>
      <c r="P75" s="110">
        <v>20.718318624999998</v>
      </c>
      <c r="Q75" s="110">
        <v>1.098011541</v>
      </c>
      <c r="R75" s="110">
        <v>10.407137642</v>
      </c>
      <c r="S75" s="110" t="s">
        <v>1027</v>
      </c>
      <c r="T75" s="110" t="s">
        <v>1027</v>
      </c>
      <c r="U75" s="110" t="s">
        <v>1027</v>
      </c>
      <c r="V75" s="110" t="s">
        <v>1027</v>
      </c>
      <c r="W75" s="110">
        <v>1.924638818</v>
      </c>
      <c r="X75" s="110" t="s">
        <v>1027</v>
      </c>
      <c r="Y75" s="110" t="s">
        <v>1027</v>
      </c>
      <c r="Z75" s="110">
        <v>2.9608772619999999</v>
      </c>
      <c r="AA75" s="110">
        <v>12.977421891000001</v>
      </c>
      <c r="AB75" s="110"/>
      <c r="AC75" s="110"/>
      <c r="AD75" s="110"/>
      <c r="AE75" s="110"/>
      <c r="AF75" s="110"/>
      <c r="AG75" s="110"/>
    </row>
    <row r="76" spans="1:33" s="98" customFormat="1" ht="13.2">
      <c r="A76" s="99" t="s">
        <v>562</v>
      </c>
      <c r="B76" s="100" t="s">
        <v>691</v>
      </c>
      <c r="C76" s="101" t="s">
        <v>1027</v>
      </c>
      <c r="D76" s="102" t="s">
        <v>1027</v>
      </c>
      <c r="E76" s="102" t="s">
        <v>1027</v>
      </c>
      <c r="F76" s="102">
        <v>4.1659996130000003</v>
      </c>
      <c r="G76" s="102">
        <v>1.0336667340000001</v>
      </c>
      <c r="H76" s="102">
        <v>64.036705978000001</v>
      </c>
      <c r="I76" s="102" t="s">
        <v>1027</v>
      </c>
      <c r="J76" s="102">
        <v>6.8710295429999997</v>
      </c>
      <c r="K76" s="102">
        <v>4.2409733840000001</v>
      </c>
      <c r="L76" s="102" t="s">
        <v>1027</v>
      </c>
      <c r="M76" s="102" t="s">
        <v>1027</v>
      </c>
      <c r="N76" s="102" t="s">
        <v>1027</v>
      </c>
      <c r="O76" s="102">
        <v>10.436433601999999</v>
      </c>
      <c r="P76" s="102">
        <v>16.173565864</v>
      </c>
      <c r="Q76" s="102" t="s">
        <v>1027</v>
      </c>
      <c r="R76" s="102">
        <v>12.594070474</v>
      </c>
      <c r="S76" s="102">
        <v>6.1843850250000001</v>
      </c>
      <c r="T76" s="102">
        <v>12.706964387999999</v>
      </c>
      <c r="U76" s="102">
        <v>28.966966444000001</v>
      </c>
      <c r="V76" s="102" t="s">
        <v>1027</v>
      </c>
      <c r="W76" s="102">
        <v>5.2479751129999999</v>
      </c>
      <c r="X76" s="102" t="s">
        <v>1027</v>
      </c>
      <c r="Y76" s="102" t="s">
        <v>1027</v>
      </c>
      <c r="Z76" s="102" t="s">
        <v>1027</v>
      </c>
      <c r="AA76" s="102">
        <v>15.961891263</v>
      </c>
      <c r="AB76" s="102"/>
      <c r="AC76" s="102"/>
      <c r="AD76" s="102"/>
      <c r="AE76" s="102"/>
      <c r="AF76" s="102"/>
      <c r="AG76" s="102"/>
    </row>
    <row r="77" spans="1:33" s="98" customFormat="1" ht="13.2">
      <c r="A77" s="99" t="s">
        <v>308</v>
      </c>
      <c r="B77" s="100" t="s">
        <v>692</v>
      </c>
      <c r="C77" s="101">
        <v>182.300210556</v>
      </c>
      <c r="D77" s="102">
        <v>431.866156219</v>
      </c>
      <c r="E77" s="102">
        <v>94.789682166999995</v>
      </c>
      <c r="F77" s="102">
        <v>90.645894405000007</v>
      </c>
      <c r="G77" s="102">
        <v>8.7511789350000004</v>
      </c>
      <c r="H77" s="102">
        <v>45.830545733000001</v>
      </c>
      <c r="I77" s="102">
        <v>117.24922694200001</v>
      </c>
      <c r="J77" s="102">
        <v>90.466812489999995</v>
      </c>
      <c r="K77" s="102">
        <v>60.508955084</v>
      </c>
      <c r="L77" s="102">
        <v>26.501292233000001</v>
      </c>
      <c r="M77" s="102">
        <v>13.513769985</v>
      </c>
      <c r="N77" s="102">
        <v>32.715790974999997</v>
      </c>
      <c r="O77" s="102">
        <v>544.79271561099995</v>
      </c>
      <c r="P77" s="102">
        <v>100.798202061</v>
      </c>
      <c r="Q77" s="102">
        <v>35.158462317000001</v>
      </c>
      <c r="R77" s="102">
        <v>121.76332979999999</v>
      </c>
      <c r="S77" s="102">
        <v>4.1229233499999998</v>
      </c>
      <c r="T77" s="102">
        <v>68.099973153999997</v>
      </c>
      <c r="U77" s="102">
        <v>112.336471012</v>
      </c>
      <c r="V77" s="102">
        <v>206.444412242</v>
      </c>
      <c r="W77" s="102">
        <v>60.223871072000001</v>
      </c>
      <c r="X77" s="102">
        <v>125.727172111</v>
      </c>
      <c r="Y77" s="102">
        <v>28.291869631000001</v>
      </c>
      <c r="Z77" s="102">
        <v>31.365401650999999</v>
      </c>
      <c r="AA77" s="102">
        <v>215.38147720000001</v>
      </c>
      <c r="AB77" s="102"/>
      <c r="AC77" s="102"/>
      <c r="AD77" s="102"/>
      <c r="AE77" s="102"/>
      <c r="AF77" s="102"/>
      <c r="AG77" s="102"/>
    </row>
    <row r="78" spans="1:33" s="98" customFormat="1" ht="13.2">
      <c r="A78" s="99" t="s">
        <v>693</v>
      </c>
      <c r="B78" s="100" t="s">
        <v>694</v>
      </c>
      <c r="C78" s="101" t="s">
        <v>1027</v>
      </c>
      <c r="D78" s="102" t="s">
        <v>1027</v>
      </c>
      <c r="E78" s="102">
        <v>15.271513193000001</v>
      </c>
      <c r="F78" s="102">
        <v>40</v>
      </c>
      <c r="G78" s="102">
        <v>5.4600650049999997</v>
      </c>
      <c r="H78" s="102">
        <v>25.435342683999998</v>
      </c>
      <c r="I78" s="102">
        <v>46.549282718999997</v>
      </c>
      <c r="J78" s="102">
        <v>17.75240015</v>
      </c>
      <c r="K78" s="102">
        <v>17.256832322000001</v>
      </c>
      <c r="L78" s="102" t="s">
        <v>1027</v>
      </c>
      <c r="M78" s="102">
        <v>5.8307859640000004</v>
      </c>
      <c r="N78" s="102">
        <v>41.919998483999997</v>
      </c>
      <c r="O78" s="102">
        <v>220.784828229</v>
      </c>
      <c r="P78" s="102">
        <v>131.79566300799999</v>
      </c>
      <c r="Q78" s="102" t="s">
        <v>1027</v>
      </c>
      <c r="R78" s="102">
        <v>38.231639821000002</v>
      </c>
      <c r="S78" s="102">
        <v>6.5147603470000002</v>
      </c>
      <c r="T78" s="102">
        <v>61.446076882</v>
      </c>
      <c r="U78" s="102">
        <v>15.682491145</v>
      </c>
      <c r="V78" s="102">
        <v>37.047758954999999</v>
      </c>
      <c r="W78" s="102">
        <v>4.7576086330000003</v>
      </c>
      <c r="X78" s="102">
        <v>13.968963799000001</v>
      </c>
      <c r="Y78" s="102" t="s">
        <v>1027</v>
      </c>
      <c r="Z78" s="102">
        <v>14.223971335</v>
      </c>
      <c r="AA78" s="102">
        <v>61.487763116000004</v>
      </c>
      <c r="AB78" s="102"/>
      <c r="AC78" s="102"/>
      <c r="AD78" s="102"/>
      <c r="AE78" s="102"/>
      <c r="AF78" s="102"/>
      <c r="AG78" s="102"/>
    </row>
    <row r="79" spans="1:33" s="98" customFormat="1" ht="13.2">
      <c r="A79" s="99" t="s">
        <v>695</v>
      </c>
      <c r="B79" s="100" t="s">
        <v>696</v>
      </c>
      <c r="C79" s="101">
        <v>7.8916639890000004</v>
      </c>
      <c r="D79" s="102">
        <v>18.946802911999999</v>
      </c>
      <c r="E79" s="102">
        <v>6.0015404029999999</v>
      </c>
      <c r="F79" s="102">
        <v>15.366090773</v>
      </c>
      <c r="G79" s="102" t="s">
        <v>1027</v>
      </c>
      <c r="H79" s="102">
        <v>7.7216313190000001</v>
      </c>
      <c r="I79" s="102">
        <v>78.637226526999996</v>
      </c>
      <c r="J79" s="102" t="s">
        <v>1027</v>
      </c>
      <c r="K79" s="102">
        <v>111.113831731</v>
      </c>
      <c r="L79" s="102">
        <v>44.287524343999998</v>
      </c>
      <c r="M79" s="102">
        <v>33.761150426</v>
      </c>
      <c r="N79" s="102">
        <v>5.5467612989999999</v>
      </c>
      <c r="O79" s="102">
        <v>287.58451342699999</v>
      </c>
      <c r="P79" s="102">
        <v>16.698755867999999</v>
      </c>
      <c r="Q79" s="102">
        <v>16.003575530999999</v>
      </c>
      <c r="R79" s="102">
        <v>85.760071975000002</v>
      </c>
      <c r="S79" s="102">
        <v>2.1372607709999998</v>
      </c>
      <c r="T79" s="102">
        <v>18.223665037</v>
      </c>
      <c r="U79" s="102">
        <v>29.856215135999999</v>
      </c>
      <c r="V79" s="102">
        <v>43.080112413000002</v>
      </c>
      <c r="W79" s="102">
        <v>7.2487276930000002</v>
      </c>
      <c r="X79" s="102">
        <v>35.778320118000003</v>
      </c>
      <c r="Y79" s="102">
        <v>61.174417693000002</v>
      </c>
      <c r="Z79" s="102">
        <v>31.332753465</v>
      </c>
      <c r="AA79" s="102">
        <v>98.205363180000006</v>
      </c>
      <c r="AB79" s="102"/>
      <c r="AC79" s="102"/>
      <c r="AD79" s="102"/>
      <c r="AE79" s="102"/>
      <c r="AF79" s="102"/>
      <c r="AG79" s="102"/>
    </row>
    <row r="80" spans="1:33" s="98" customFormat="1" ht="13.2">
      <c r="A80" s="99" t="s">
        <v>226</v>
      </c>
      <c r="B80" s="100" t="s">
        <v>50</v>
      </c>
      <c r="C80" s="101">
        <v>4.705352618</v>
      </c>
      <c r="D80" s="102" t="s">
        <v>1027</v>
      </c>
      <c r="E80" s="102">
        <v>46.831539974000002</v>
      </c>
      <c r="F80" s="102">
        <v>23.087639766999999</v>
      </c>
      <c r="G80" s="102">
        <v>5.5689412730000001</v>
      </c>
      <c r="H80" s="102">
        <v>15.191165073000001</v>
      </c>
      <c r="I80" s="102">
        <v>69.746754805999998</v>
      </c>
      <c r="J80" s="102">
        <v>26.921201547999999</v>
      </c>
      <c r="K80" s="102">
        <v>70.348600761</v>
      </c>
      <c r="L80" s="102">
        <v>17.680572269999999</v>
      </c>
      <c r="M80" s="102">
        <v>13.581244111</v>
      </c>
      <c r="N80" s="102">
        <v>10.018384102000001</v>
      </c>
      <c r="O80" s="102">
        <v>420.90685439999999</v>
      </c>
      <c r="P80" s="102">
        <v>15.794068891</v>
      </c>
      <c r="Q80" s="102" t="s">
        <v>1027</v>
      </c>
      <c r="R80" s="102">
        <v>7.64869179</v>
      </c>
      <c r="S80" s="102" t="s">
        <v>1027</v>
      </c>
      <c r="T80" s="102">
        <v>13.160086181</v>
      </c>
      <c r="U80" s="102">
        <v>24.000833586999999</v>
      </c>
      <c r="V80" s="102">
        <v>40.887879804999997</v>
      </c>
      <c r="W80" s="102">
        <v>118.321849851</v>
      </c>
      <c r="X80" s="102">
        <v>25.733216432999999</v>
      </c>
      <c r="Y80" s="102">
        <v>7.6639542199999999</v>
      </c>
      <c r="Z80" s="102">
        <v>13.864215648</v>
      </c>
      <c r="AA80" s="102">
        <v>17.344420106000001</v>
      </c>
      <c r="AB80" s="102"/>
      <c r="AC80" s="102"/>
      <c r="AD80" s="102"/>
      <c r="AE80" s="102"/>
      <c r="AF80" s="102"/>
      <c r="AG80" s="102"/>
    </row>
    <row r="81" spans="1:33" s="98" customFormat="1" ht="13.2">
      <c r="A81" s="99" t="s">
        <v>697</v>
      </c>
      <c r="B81" s="100" t="s">
        <v>698</v>
      </c>
      <c r="C81" s="101">
        <v>3.6423053869999999</v>
      </c>
      <c r="D81" s="102">
        <v>24.855987435999999</v>
      </c>
      <c r="E81" s="102">
        <v>22.588350619</v>
      </c>
      <c r="F81" s="102">
        <v>15</v>
      </c>
      <c r="G81" s="102" t="s">
        <v>1027</v>
      </c>
      <c r="H81" s="102" t="s">
        <v>1027</v>
      </c>
      <c r="I81" s="102" t="s">
        <v>1027</v>
      </c>
      <c r="J81" s="102" t="s">
        <v>1027</v>
      </c>
      <c r="K81" s="102">
        <v>34.453692158999999</v>
      </c>
      <c r="L81" s="102" t="s">
        <v>1027</v>
      </c>
      <c r="M81" s="102" t="s">
        <v>1027</v>
      </c>
      <c r="N81" s="102" t="s">
        <v>1027</v>
      </c>
      <c r="O81" s="102">
        <v>54.761389434000002</v>
      </c>
      <c r="P81" s="102" t="s">
        <v>1027</v>
      </c>
      <c r="Q81" s="102" t="s">
        <v>1027</v>
      </c>
      <c r="R81" s="102">
        <v>13.571884191000001</v>
      </c>
      <c r="S81" s="102" t="s">
        <v>1027</v>
      </c>
      <c r="T81" s="102">
        <v>6.072074293</v>
      </c>
      <c r="U81" s="102" t="s">
        <v>1027</v>
      </c>
      <c r="V81" s="102">
        <v>10.889579586</v>
      </c>
      <c r="W81" s="102" t="s">
        <v>1027</v>
      </c>
      <c r="X81" s="102">
        <v>13.968963799000001</v>
      </c>
      <c r="Y81" s="102" t="s">
        <v>1027</v>
      </c>
      <c r="Z81" s="102">
        <v>29.010209795000002</v>
      </c>
      <c r="AA81" s="102">
        <v>40.391498208999998</v>
      </c>
      <c r="AB81" s="102"/>
      <c r="AC81" s="102"/>
      <c r="AD81" s="102"/>
      <c r="AE81" s="102"/>
      <c r="AF81" s="102"/>
      <c r="AG81" s="102"/>
    </row>
    <row r="82" spans="1:33" s="98" customFormat="1" ht="13.2">
      <c r="A82" s="99" t="s">
        <v>699</v>
      </c>
      <c r="B82" s="100" t="s">
        <v>700</v>
      </c>
      <c r="C82" s="101" t="s">
        <v>1027</v>
      </c>
      <c r="D82" s="102">
        <v>2.2284091629999998</v>
      </c>
      <c r="E82" s="102" t="s">
        <v>1027</v>
      </c>
      <c r="F82" s="102" t="s">
        <v>1027</v>
      </c>
      <c r="G82" s="102" t="s">
        <v>1027</v>
      </c>
      <c r="H82" s="102">
        <v>7.1518270169999996</v>
      </c>
      <c r="I82" s="102" t="s">
        <v>1027</v>
      </c>
      <c r="J82" s="102">
        <v>4.1909179349999999</v>
      </c>
      <c r="K82" s="102" t="s">
        <v>1027</v>
      </c>
      <c r="L82" s="102" t="s">
        <v>1027</v>
      </c>
      <c r="M82" s="102" t="s">
        <v>1027</v>
      </c>
      <c r="N82" s="102" t="s">
        <v>1027</v>
      </c>
      <c r="O82" s="102">
        <v>18.767220312999999</v>
      </c>
      <c r="P82" s="102" t="s">
        <v>1027</v>
      </c>
      <c r="Q82" s="102" t="s">
        <v>1027</v>
      </c>
      <c r="R82" s="102">
        <v>6.7099081350000001</v>
      </c>
      <c r="S82" s="102" t="s">
        <v>1027</v>
      </c>
      <c r="T82" s="102">
        <v>7.2813824479999996</v>
      </c>
      <c r="U82" s="102" t="s">
        <v>1027</v>
      </c>
      <c r="V82" s="102" t="s">
        <v>1027</v>
      </c>
      <c r="W82" s="102" t="s">
        <v>1027</v>
      </c>
      <c r="X82" s="102">
        <v>9.8713494950000005</v>
      </c>
      <c r="Y82" s="102" t="s">
        <v>1027</v>
      </c>
      <c r="Z82" s="102">
        <v>7.5729970739999999</v>
      </c>
      <c r="AA82" s="102">
        <v>9.468879609</v>
      </c>
      <c r="AB82" s="102"/>
      <c r="AC82" s="102"/>
      <c r="AD82" s="102"/>
      <c r="AE82" s="102"/>
      <c r="AF82" s="102"/>
      <c r="AG82" s="102"/>
    </row>
    <row r="83" spans="1:33" s="98" customFormat="1" ht="13.2">
      <c r="A83" s="99" t="s">
        <v>270</v>
      </c>
      <c r="B83" s="100" t="s">
        <v>212</v>
      </c>
      <c r="C83" s="101">
        <v>2.1500560210000002</v>
      </c>
      <c r="D83" s="102" t="s">
        <v>1027</v>
      </c>
      <c r="E83" s="102">
        <v>24.312169651000001</v>
      </c>
      <c r="F83" s="102" t="s">
        <v>1027</v>
      </c>
      <c r="G83" s="102" t="s">
        <v>1027</v>
      </c>
      <c r="H83" s="102">
        <v>8.4284099189999999</v>
      </c>
      <c r="I83" s="102">
        <v>13.323177619999999</v>
      </c>
      <c r="J83" s="102">
        <v>133.78680845700001</v>
      </c>
      <c r="K83" s="102">
        <v>27.009924143999999</v>
      </c>
      <c r="L83" s="102">
        <v>8.1451795140000005</v>
      </c>
      <c r="M83" s="102">
        <v>6.790622055</v>
      </c>
      <c r="N83" s="102" t="s">
        <v>1027</v>
      </c>
      <c r="O83" s="102">
        <v>226.63154786999999</v>
      </c>
      <c r="P83" s="102" t="s">
        <v>1027</v>
      </c>
      <c r="Q83" s="102" t="s">
        <v>1027</v>
      </c>
      <c r="R83" s="102">
        <v>17.563039522</v>
      </c>
      <c r="S83" s="102" t="s">
        <v>1027</v>
      </c>
      <c r="T83" s="102">
        <v>7.9297455020000003</v>
      </c>
      <c r="U83" s="102" t="s">
        <v>1027</v>
      </c>
      <c r="V83" s="102">
        <v>5.8434079560000001</v>
      </c>
      <c r="W83" s="102" t="s">
        <v>1027</v>
      </c>
      <c r="X83" s="102" t="s">
        <v>1027</v>
      </c>
      <c r="Y83" s="102">
        <v>9.3438802760000002</v>
      </c>
      <c r="Z83" s="102" t="s">
        <v>1027</v>
      </c>
      <c r="AA83" s="102">
        <v>33.769224291</v>
      </c>
      <c r="AB83" s="102"/>
      <c r="AC83" s="102"/>
      <c r="AD83" s="102"/>
      <c r="AE83" s="102"/>
      <c r="AF83" s="102"/>
      <c r="AG83" s="102"/>
    </row>
    <row r="84" spans="1:33" s="98" customFormat="1" ht="13.2">
      <c r="A84" s="99" t="s">
        <v>701</v>
      </c>
      <c r="B84" s="100" t="s">
        <v>702</v>
      </c>
      <c r="C84" s="101" t="s">
        <v>1027</v>
      </c>
      <c r="D84" s="102" t="s">
        <v>1027</v>
      </c>
      <c r="E84" s="102">
        <v>41.096720728999998</v>
      </c>
      <c r="F84" s="102">
        <v>14.866118478000001</v>
      </c>
      <c r="G84" s="102" t="s">
        <v>1027</v>
      </c>
      <c r="H84" s="102" t="s">
        <v>1027</v>
      </c>
      <c r="I84" s="102">
        <v>8.2490640299999995</v>
      </c>
      <c r="J84" s="102">
        <v>6.4939919660000003</v>
      </c>
      <c r="K84" s="102" t="s">
        <v>1027</v>
      </c>
      <c r="L84" s="102" t="s">
        <v>1027</v>
      </c>
      <c r="M84" s="102" t="s">
        <v>1027</v>
      </c>
      <c r="N84" s="102" t="s">
        <v>1027</v>
      </c>
      <c r="O84" s="102">
        <v>72.327004708000004</v>
      </c>
      <c r="P84" s="102" t="s">
        <v>1027</v>
      </c>
      <c r="Q84" s="102" t="s">
        <v>1027</v>
      </c>
      <c r="R84" s="102">
        <v>365.40304133199999</v>
      </c>
      <c r="S84" s="102" t="s">
        <v>1027</v>
      </c>
      <c r="T84" s="102">
        <v>7.1615083630000003</v>
      </c>
      <c r="U84" s="102" t="s">
        <v>1027</v>
      </c>
      <c r="V84" s="102">
        <v>120</v>
      </c>
      <c r="W84" s="102">
        <v>15.630780478</v>
      </c>
      <c r="X84" s="102">
        <v>50.612831501000002</v>
      </c>
      <c r="Y84" s="102">
        <v>33.327357167999999</v>
      </c>
      <c r="Z84" s="102" t="s">
        <v>1027</v>
      </c>
      <c r="AA84" s="102">
        <v>54.077313977000003</v>
      </c>
      <c r="AB84" s="102"/>
      <c r="AC84" s="102"/>
      <c r="AD84" s="102"/>
      <c r="AE84" s="102"/>
      <c r="AF84" s="102"/>
      <c r="AG84" s="102"/>
    </row>
    <row r="85" spans="1:33" s="98" customFormat="1" ht="13.2">
      <c r="A85" s="99" t="s">
        <v>240</v>
      </c>
      <c r="B85" s="100" t="s">
        <v>55</v>
      </c>
      <c r="C85" s="101">
        <v>3.6423053869999999</v>
      </c>
      <c r="D85" s="102" t="s">
        <v>1027</v>
      </c>
      <c r="E85" s="102" t="s">
        <v>1027</v>
      </c>
      <c r="F85" s="102">
        <v>88.385260063000004</v>
      </c>
      <c r="G85" s="102" t="s">
        <v>1027</v>
      </c>
      <c r="H85" s="102">
        <v>11.405643587</v>
      </c>
      <c r="I85" s="102">
        <v>692.94338834300004</v>
      </c>
      <c r="J85" s="102">
        <v>166.47499399599999</v>
      </c>
      <c r="K85" s="102">
        <v>46.990770034000001</v>
      </c>
      <c r="L85" s="102">
        <v>16.290359029000001</v>
      </c>
      <c r="M85" s="102">
        <v>25.740488723999999</v>
      </c>
      <c r="N85" s="102">
        <v>18.858988415999999</v>
      </c>
      <c r="O85" s="102">
        <v>75.323748148000007</v>
      </c>
      <c r="P85" s="102">
        <v>14.865146889</v>
      </c>
      <c r="Q85" s="102">
        <v>6.5541737869999999</v>
      </c>
      <c r="R85" s="102">
        <v>30.310613769</v>
      </c>
      <c r="S85" s="102">
        <v>37.402063495999997</v>
      </c>
      <c r="T85" s="102" t="s">
        <v>1027</v>
      </c>
      <c r="U85" s="102" t="s">
        <v>1027</v>
      </c>
      <c r="V85" s="102">
        <v>74.532558159000004</v>
      </c>
      <c r="W85" s="102">
        <v>5.773916453</v>
      </c>
      <c r="X85" s="102" t="s">
        <v>1027</v>
      </c>
      <c r="Y85" s="102">
        <v>8.1909391760000005</v>
      </c>
      <c r="Z85" s="102">
        <v>122.75723423300001</v>
      </c>
      <c r="AA85" s="102">
        <v>146.19115648299999</v>
      </c>
      <c r="AB85" s="102"/>
      <c r="AC85" s="102"/>
      <c r="AD85" s="102"/>
      <c r="AE85" s="102"/>
      <c r="AF85" s="102"/>
      <c r="AG85" s="102"/>
    </row>
    <row r="86" spans="1:33" s="98" customFormat="1" ht="13.2">
      <c r="A86" s="99" t="s">
        <v>252</v>
      </c>
      <c r="B86" s="100" t="s">
        <v>558</v>
      </c>
      <c r="C86" s="101" t="s">
        <v>1027</v>
      </c>
      <c r="D86" s="102">
        <v>9.7106384519999995</v>
      </c>
      <c r="E86" s="102">
        <v>2</v>
      </c>
      <c r="F86" s="102">
        <v>30.883955485000001</v>
      </c>
      <c r="G86" s="102" t="s">
        <v>1027</v>
      </c>
      <c r="H86" s="102" t="s">
        <v>1027</v>
      </c>
      <c r="I86" s="102">
        <v>30.031510436000001</v>
      </c>
      <c r="J86" s="102">
        <v>7.2249101250000001</v>
      </c>
      <c r="K86" s="102">
        <v>18.929744581000001</v>
      </c>
      <c r="L86" s="102">
        <v>2.7666903920000001</v>
      </c>
      <c r="M86" s="102">
        <v>16.435098968999998</v>
      </c>
      <c r="N86" s="102">
        <v>16.640283897</v>
      </c>
      <c r="O86" s="102">
        <v>36.074446223000002</v>
      </c>
      <c r="P86" s="102" t="s">
        <v>1027</v>
      </c>
      <c r="Q86" s="102">
        <v>6.5541737869999999</v>
      </c>
      <c r="R86" s="102">
        <v>8.3549540679999996</v>
      </c>
      <c r="S86" s="102">
        <v>6.4117823139999999</v>
      </c>
      <c r="T86" s="102" t="s">
        <v>1027</v>
      </c>
      <c r="U86" s="102" t="s">
        <v>1027</v>
      </c>
      <c r="V86" s="102" t="s">
        <v>1027</v>
      </c>
      <c r="W86" s="102">
        <v>5.773916453</v>
      </c>
      <c r="X86" s="102" t="s">
        <v>1027</v>
      </c>
      <c r="Y86" s="102" t="s">
        <v>1027</v>
      </c>
      <c r="Z86" s="102">
        <v>55.456862592</v>
      </c>
      <c r="AA86" s="102">
        <v>124.113785118</v>
      </c>
      <c r="AB86" s="102"/>
      <c r="AC86" s="102"/>
      <c r="AD86" s="102"/>
      <c r="AE86" s="102"/>
      <c r="AF86" s="102"/>
      <c r="AG86" s="102"/>
    </row>
    <row r="87" spans="1:33" s="98" customFormat="1" ht="13.2">
      <c r="A87" s="99" t="s">
        <v>703</v>
      </c>
      <c r="B87" s="100" t="s">
        <v>704</v>
      </c>
      <c r="C87" s="101" t="s">
        <v>1027</v>
      </c>
      <c r="D87" s="102" t="s">
        <v>1027</v>
      </c>
      <c r="E87" s="102" t="s">
        <v>1027</v>
      </c>
      <c r="F87" s="102">
        <v>35.906575127000004</v>
      </c>
      <c r="G87" s="102" t="s">
        <v>1027</v>
      </c>
      <c r="H87" s="102">
        <v>16.803313943999999</v>
      </c>
      <c r="I87" s="102">
        <v>17.702318438999999</v>
      </c>
      <c r="J87" s="102">
        <v>28.859143403000001</v>
      </c>
      <c r="K87" s="102" t="s">
        <v>1027</v>
      </c>
      <c r="L87" s="102">
        <v>22.236410360000001</v>
      </c>
      <c r="M87" s="102" t="s">
        <v>1027</v>
      </c>
      <c r="N87" s="102">
        <v>7.6923544640000001</v>
      </c>
      <c r="O87" s="102">
        <v>545.76916581700004</v>
      </c>
      <c r="P87" s="102">
        <v>9.9922297639999993</v>
      </c>
      <c r="Q87" s="102">
        <v>11.194804709</v>
      </c>
      <c r="R87" s="102">
        <v>10.094542774000001</v>
      </c>
      <c r="S87" s="102">
        <v>16.94574922</v>
      </c>
      <c r="T87" s="102" t="s">
        <v>1027</v>
      </c>
      <c r="U87" s="102" t="s">
        <v>1027</v>
      </c>
      <c r="V87" s="102">
        <v>87.444411567000003</v>
      </c>
      <c r="W87" s="102">
        <v>30.48224694</v>
      </c>
      <c r="X87" s="102" t="s">
        <v>1027</v>
      </c>
      <c r="Y87" s="102" t="s">
        <v>1027</v>
      </c>
      <c r="Z87" s="102">
        <v>37.098951829999997</v>
      </c>
      <c r="AA87" s="102">
        <v>28.472249433999998</v>
      </c>
      <c r="AB87" s="102"/>
      <c r="AC87" s="102"/>
      <c r="AD87" s="102"/>
      <c r="AE87" s="102"/>
      <c r="AF87" s="102"/>
      <c r="AG87" s="102"/>
    </row>
    <row r="88" spans="1:33" s="98" customFormat="1" ht="13.2">
      <c r="A88" s="99" t="s">
        <v>228</v>
      </c>
      <c r="B88" s="100" t="s">
        <v>555</v>
      </c>
      <c r="C88" s="101">
        <v>101.328397073</v>
      </c>
      <c r="D88" s="102">
        <v>67.513523288000002</v>
      </c>
      <c r="E88" s="102">
        <v>52.795221304000002</v>
      </c>
      <c r="F88" s="102">
        <v>45.013003394000002</v>
      </c>
      <c r="G88" s="102" t="s">
        <v>1027</v>
      </c>
      <c r="H88" s="102">
        <v>47.662070126000003</v>
      </c>
      <c r="I88" s="102" t="s">
        <v>1027</v>
      </c>
      <c r="J88" s="102">
        <v>63.594820736999999</v>
      </c>
      <c r="K88" s="102">
        <v>132.823994465</v>
      </c>
      <c r="L88" s="102">
        <v>69.640036034999994</v>
      </c>
      <c r="M88" s="102">
        <v>2.1843840910000001</v>
      </c>
      <c r="N88" s="102">
        <v>29.199677530999999</v>
      </c>
      <c r="O88" s="102">
        <v>1723.076742429</v>
      </c>
      <c r="P88" s="102">
        <v>134.66026427700001</v>
      </c>
      <c r="Q88" s="102">
        <v>67.179395663999998</v>
      </c>
      <c r="R88" s="102">
        <v>54.567013146000001</v>
      </c>
      <c r="S88" s="102">
        <v>12.296377296999999</v>
      </c>
      <c r="T88" s="102">
        <v>14.373131615</v>
      </c>
      <c r="U88" s="102">
        <v>145.579348633</v>
      </c>
      <c r="V88" s="102">
        <v>94.185346233999994</v>
      </c>
      <c r="W88" s="102">
        <v>51.992755574</v>
      </c>
      <c r="X88" s="102">
        <v>21.111551146</v>
      </c>
      <c r="Y88" s="102">
        <v>3.9419810100000001</v>
      </c>
      <c r="Z88" s="102" t="s">
        <v>1027</v>
      </c>
      <c r="AA88" s="102">
        <v>83.586767308000006</v>
      </c>
      <c r="AB88" s="102"/>
      <c r="AC88" s="102"/>
      <c r="AD88" s="102"/>
      <c r="AE88" s="102"/>
      <c r="AF88" s="102"/>
      <c r="AG88" s="102"/>
    </row>
    <row r="89" spans="1:33" s="98" customFormat="1" ht="13.2">
      <c r="A89" s="99" t="s">
        <v>705</v>
      </c>
      <c r="B89" s="100" t="s">
        <v>706</v>
      </c>
      <c r="C89" s="101">
        <v>8.1812684260000008</v>
      </c>
      <c r="D89" s="102" t="s">
        <v>1027</v>
      </c>
      <c r="E89" s="102" t="s">
        <v>1027</v>
      </c>
      <c r="F89" s="102" t="s">
        <v>1027</v>
      </c>
      <c r="G89" s="102">
        <v>5.3017829389999998</v>
      </c>
      <c r="H89" s="102" t="s">
        <v>1027</v>
      </c>
      <c r="I89" s="102" t="s">
        <v>1027</v>
      </c>
      <c r="J89" s="102" t="s">
        <v>1027</v>
      </c>
      <c r="K89" s="102">
        <v>5.8734261859999997</v>
      </c>
      <c r="L89" s="102">
        <v>10.12691002</v>
      </c>
      <c r="M89" s="102" t="s">
        <v>1027</v>
      </c>
      <c r="N89" s="102" t="s">
        <v>1027</v>
      </c>
      <c r="O89" s="102">
        <v>102.620228637</v>
      </c>
      <c r="P89" s="102" t="s">
        <v>1027</v>
      </c>
      <c r="Q89" s="102">
        <v>6.3383933859999999</v>
      </c>
      <c r="R89" s="102">
        <v>5.5474045509999996</v>
      </c>
      <c r="S89" s="102" t="s">
        <v>1027</v>
      </c>
      <c r="T89" s="102" t="s">
        <v>1027</v>
      </c>
      <c r="U89" s="102" t="s">
        <v>1027</v>
      </c>
      <c r="V89" s="102">
        <v>7.7674504000000004</v>
      </c>
      <c r="W89" s="102" t="s">
        <v>1027</v>
      </c>
      <c r="X89" s="102" t="s">
        <v>1027</v>
      </c>
      <c r="Y89" s="102" t="s">
        <v>1027</v>
      </c>
      <c r="Z89" s="102" t="s">
        <v>1027</v>
      </c>
      <c r="AA89" s="102">
        <v>49.597746534000002</v>
      </c>
      <c r="AB89" s="102"/>
      <c r="AC89" s="102"/>
      <c r="AD89" s="102"/>
      <c r="AE89" s="102"/>
      <c r="AF89" s="102"/>
      <c r="AG89" s="102"/>
    </row>
    <row r="90" spans="1:33" s="98" customFormat="1" ht="13.2">
      <c r="A90" s="99" t="s">
        <v>707</v>
      </c>
      <c r="B90" s="100" t="s">
        <v>708</v>
      </c>
      <c r="C90" s="101" t="s">
        <v>1027</v>
      </c>
      <c r="D90" s="102" t="s">
        <v>1027</v>
      </c>
      <c r="E90" s="102" t="s">
        <v>1027</v>
      </c>
      <c r="F90" s="102" t="s">
        <v>1027</v>
      </c>
      <c r="G90" s="102" t="s">
        <v>1027</v>
      </c>
      <c r="H90" s="102" t="s">
        <v>1027</v>
      </c>
      <c r="I90" s="102" t="s">
        <v>1027</v>
      </c>
      <c r="J90" s="102" t="s">
        <v>1027</v>
      </c>
      <c r="K90" s="102" t="s">
        <v>1027</v>
      </c>
      <c r="L90" s="102" t="s">
        <v>1027</v>
      </c>
      <c r="M90" s="102" t="s">
        <v>1027</v>
      </c>
      <c r="N90" s="102" t="s">
        <v>1027</v>
      </c>
      <c r="O90" s="102">
        <v>76.748010070000007</v>
      </c>
      <c r="P90" s="102" t="s">
        <v>1027</v>
      </c>
      <c r="Q90" s="102">
        <v>40.481075658999998</v>
      </c>
      <c r="R90" s="102" t="s">
        <v>1027</v>
      </c>
      <c r="S90" s="102" t="s">
        <v>1027</v>
      </c>
      <c r="T90" s="102" t="s">
        <v>1027</v>
      </c>
      <c r="U90" s="102" t="s">
        <v>1027</v>
      </c>
      <c r="V90" s="102" t="s">
        <v>1027</v>
      </c>
      <c r="W90" s="102" t="s">
        <v>1027</v>
      </c>
      <c r="X90" s="102" t="s">
        <v>1027</v>
      </c>
      <c r="Y90" s="102" t="s">
        <v>1027</v>
      </c>
      <c r="Z90" s="102" t="s">
        <v>1027</v>
      </c>
      <c r="AA90" s="102">
        <v>9.5188270060000004</v>
      </c>
      <c r="AB90" s="102"/>
      <c r="AC90" s="102"/>
      <c r="AD90" s="102"/>
      <c r="AE90" s="102"/>
      <c r="AF90" s="102"/>
      <c r="AG90" s="102"/>
    </row>
    <row r="91" spans="1:33" s="98" customFormat="1" ht="13.2">
      <c r="A91" s="99" t="s">
        <v>709</v>
      </c>
      <c r="B91" s="100" t="s">
        <v>710</v>
      </c>
      <c r="C91" s="101">
        <v>28.864221296</v>
      </c>
      <c r="D91" s="102">
        <v>4.7833204949999999</v>
      </c>
      <c r="E91" s="102">
        <v>49.401260067000003</v>
      </c>
      <c r="F91" s="102">
        <v>17.109784774000001</v>
      </c>
      <c r="G91" s="102">
        <v>5.8840776799999999</v>
      </c>
      <c r="H91" s="102">
        <v>5.932308162</v>
      </c>
      <c r="I91" s="102">
        <v>57.732874377999998</v>
      </c>
      <c r="J91" s="102">
        <v>6.6502217310000002</v>
      </c>
      <c r="K91" s="102">
        <v>47.007076935000001</v>
      </c>
      <c r="L91" s="102">
        <v>43.998168802000002</v>
      </c>
      <c r="M91" s="102" t="s">
        <v>1027</v>
      </c>
      <c r="N91" s="102">
        <v>15.158335386999999</v>
      </c>
      <c r="O91" s="102">
        <v>157.795274382</v>
      </c>
      <c r="P91" s="102">
        <v>6.4284258960000003</v>
      </c>
      <c r="Q91" s="102" t="s">
        <v>1027</v>
      </c>
      <c r="R91" s="102">
        <v>3.8524176670000001</v>
      </c>
      <c r="S91" s="102">
        <v>8.2904886300000005</v>
      </c>
      <c r="T91" s="102" t="s">
        <v>1027</v>
      </c>
      <c r="U91" s="102">
        <v>7.0795551310000002</v>
      </c>
      <c r="V91" s="102">
        <v>23.302351199</v>
      </c>
      <c r="W91" s="102" t="s">
        <v>1027</v>
      </c>
      <c r="X91" s="102" t="s">
        <v>1027</v>
      </c>
      <c r="Y91" s="102" t="s">
        <v>1027</v>
      </c>
      <c r="Z91" s="102">
        <v>2</v>
      </c>
      <c r="AA91" s="102">
        <v>23.304493985000001</v>
      </c>
      <c r="AB91" s="102"/>
      <c r="AC91" s="102"/>
      <c r="AD91" s="102"/>
      <c r="AE91" s="102"/>
      <c r="AF91" s="102"/>
      <c r="AG91" s="102"/>
    </row>
    <row r="92" spans="1:33" s="98" customFormat="1" ht="13.2">
      <c r="A92" s="99" t="s">
        <v>711</v>
      </c>
      <c r="B92" s="100" t="s">
        <v>712</v>
      </c>
      <c r="C92" s="101">
        <v>3.2638356449999999</v>
      </c>
      <c r="D92" s="102">
        <v>2.4276596129999999</v>
      </c>
      <c r="E92" s="102">
        <v>41.701539867000001</v>
      </c>
      <c r="F92" s="102">
        <v>30.471320857999999</v>
      </c>
      <c r="G92" s="102" t="s">
        <v>1027</v>
      </c>
      <c r="H92" s="102">
        <v>7.1518270169999996</v>
      </c>
      <c r="I92" s="102">
        <v>28.683322689000001</v>
      </c>
      <c r="J92" s="102">
        <v>38.903546980000002</v>
      </c>
      <c r="K92" s="102">
        <v>24.759511576000001</v>
      </c>
      <c r="L92" s="102" t="s">
        <v>1027</v>
      </c>
      <c r="M92" s="102">
        <v>12.771800471000001</v>
      </c>
      <c r="N92" s="102">
        <v>5.5332071799999998</v>
      </c>
      <c r="O92" s="102">
        <v>45.284250657000001</v>
      </c>
      <c r="P92" s="102">
        <v>12.192728426</v>
      </c>
      <c r="Q92" s="102">
        <v>3.2071030409999999</v>
      </c>
      <c r="R92" s="102">
        <v>27.913352063000001</v>
      </c>
      <c r="S92" s="102">
        <v>10.562650949</v>
      </c>
      <c r="T92" s="102">
        <v>10.218743236</v>
      </c>
      <c r="U92" s="102" t="s">
        <v>1027</v>
      </c>
      <c r="V92" s="102">
        <v>7.6917583629999999</v>
      </c>
      <c r="W92" s="102">
        <v>47.505331040000002</v>
      </c>
      <c r="X92" s="102" t="s">
        <v>1027</v>
      </c>
      <c r="Y92" s="102">
        <v>7.6639542199999999</v>
      </c>
      <c r="Z92" s="102">
        <v>12.360354843</v>
      </c>
      <c r="AA92" s="102">
        <v>51.63095946</v>
      </c>
      <c r="AB92" s="102"/>
      <c r="AC92" s="102"/>
      <c r="AD92" s="102"/>
      <c r="AE92" s="102"/>
      <c r="AF92" s="102"/>
      <c r="AG92" s="102"/>
    </row>
    <row r="93" spans="1:33" s="98" customFormat="1" ht="13.2">
      <c r="A93" s="99" t="s">
        <v>713</v>
      </c>
      <c r="B93" s="100" t="s">
        <v>714</v>
      </c>
      <c r="C93" s="101" t="s">
        <v>1027</v>
      </c>
      <c r="D93" s="102" t="s">
        <v>1027</v>
      </c>
      <c r="E93" s="102">
        <v>1.454156877</v>
      </c>
      <c r="F93" s="102">
        <v>17.109784774000001</v>
      </c>
      <c r="G93" s="102" t="s">
        <v>1027</v>
      </c>
      <c r="H93" s="102" t="s">
        <v>1027</v>
      </c>
      <c r="I93" s="102" t="s">
        <v>1027</v>
      </c>
      <c r="J93" s="102" t="s">
        <v>1027</v>
      </c>
      <c r="K93" s="102">
        <v>17.630112280999999</v>
      </c>
      <c r="L93" s="102">
        <v>1.041174354</v>
      </c>
      <c r="M93" s="102" t="s">
        <v>1027</v>
      </c>
      <c r="N93" s="102">
        <v>32.464433229000001</v>
      </c>
      <c r="O93" s="102">
        <v>4.7961626449999999</v>
      </c>
      <c r="P93" s="102" t="s">
        <v>1027</v>
      </c>
      <c r="Q93" s="102" t="s">
        <v>1027</v>
      </c>
      <c r="R93" s="102">
        <v>18.189004382</v>
      </c>
      <c r="S93" s="102" t="s">
        <v>1027</v>
      </c>
      <c r="T93" s="102" t="s">
        <v>1027</v>
      </c>
      <c r="U93" s="102">
        <v>7.0795551310000002</v>
      </c>
      <c r="V93" s="102">
        <v>8.907652916</v>
      </c>
      <c r="W93" s="102">
        <v>3.849277635</v>
      </c>
      <c r="X93" s="102" t="s">
        <v>1027</v>
      </c>
      <c r="Y93" s="102" t="s">
        <v>1027</v>
      </c>
      <c r="Z93" s="102">
        <v>2</v>
      </c>
      <c r="AA93" s="102">
        <v>4.6830024100000003</v>
      </c>
      <c r="AB93" s="102"/>
      <c r="AC93" s="102"/>
      <c r="AD93" s="102"/>
      <c r="AE93" s="102"/>
      <c r="AF93" s="102"/>
      <c r="AG93" s="102"/>
    </row>
    <row r="94" spans="1:33" s="98" customFormat="1" ht="13.2">
      <c r="A94" s="99" t="s">
        <v>715</v>
      </c>
      <c r="B94" s="100" t="s">
        <v>716</v>
      </c>
      <c r="C94" s="101">
        <v>1.113779624</v>
      </c>
      <c r="D94" s="102" t="s">
        <v>1027</v>
      </c>
      <c r="E94" s="102">
        <v>12.889203248999999</v>
      </c>
      <c r="F94" s="102" t="s">
        <v>1027</v>
      </c>
      <c r="G94" s="102" t="s">
        <v>1027</v>
      </c>
      <c r="H94" s="102">
        <v>5.932308162</v>
      </c>
      <c r="I94" s="102">
        <v>4.0851003559999999</v>
      </c>
      <c r="J94" s="102" t="s">
        <v>1027</v>
      </c>
      <c r="K94" s="102">
        <v>50.101844194000002</v>
      </c>
      <c r="L94" s="102">
        <v>5.8609279279999997</v>
      </c>
      <c r="M94" s="102" t="s">
        <v>1027</v>
      </c>
      <c r="N94" s="102" t="s">
        <v>1027</v>
      </c>
      <c r="O94" s="102">
        <v>64.021620561000006</v>
      </c>
      <c r="P94" s="102">
        <v>20.193074205999999</v>
      </c>
      <c r="Q94" s="102">
        <v>6.9584884730000001</v>
      </c>
      <c r="R94" s="102">
        <v>41.035819211000003</v>
      </c>
      <c r="S94" s="102">
        <v>3.6700640619999998</v>
      </c>
      <c r="T94" s="102" t="s">
        <v>1027</v>
      </c>
      <c r="U94" s="102" t="s">
        <v>1027</v>
      </c>
      <c r="V94" s="102">
        <v>24.111035574999999</v>
      </c>
      <c r="W94" s="102">
        <v>54.284610778000001</v>
      </c>
      <c r="X94" s="102" t="s">
        <v>1027</v>
      </c>
      <c r="Y94" s="102">
        <v>36.732972765</v>
      </c>
      <c r="Z94" s="102">
        <v>15.423358178000001</v>
      </c>
      <c r="AA94" s="102">
        <v>9.4697981559999995</v>
      </c>
      <c r="AB94" s="102"/>
      <c r="AC94" s="102"/>
      <c r="AD94" s="102"/>
      <c r="AE94" s="102"/>
      <c r="AF94" s="102"/>
      <c r="AG94" s="102"/>
    </row>
    <row r="95" spans="1:33" s="98" customFormat="1" ht="13.2">
      <c r="A95" s="99" t="s">
        <v>224</v>
      </c>
      <c r="B95" s="100" t="s">
        <v>549</v>
      </c>
      <c r="C95" s="101">
        <v>137.02547498600001</v>
      </c>
      <c r="D95" s="102">
        <v>34.171349800000002</v>
      </c>
      <c r="E95" s="102">
        <v>68.006734688999998</v>
      </c>
      <c r="F95" s="102">
        <v>122.03879041499999</v>
      </c>
      <c r="G95" s="102" t="s">
        <v>1027</v>
      </c>
      <c r="H95" s="102">
        <v>57.360512620000002</v>
      </c>
      <c r="I95" s="102">
        <v>10.597144184999999</v>
      </c>
      <c r="J95" s="102">
        <v>16.918720914000001</v>
      </c>
      <c r="K95" s="102">
        <v>115.557601507</v>
      </c>
      <c r="L95" s="102">
        <v>53.477924428999998</v>
      </c>
      <c r="M95" s="102" t="s">
        <v>1027</v>
      </c>
      <c r="N95" s="102">
        <v>34.565657625999997</v>
      </c>
      <c r="O95" s="102">
        <v>937.09966714100005</v>
      </c>
      <c r="P95" s="102">
        <v>29.678471246000001</v>
      </c>
      <c r="Q95" s="102">
        <v>126.64533283</v>
      </c>
      <c r="R95" s="102">
        <v>83.849319412</v>
      </c>
      <c r="S95" s="102" t="s">
        <v>1027</v>
      </c>
      <c r="T95" s="102" t="s">
        <v>1027</v>
      </c>
      <c r="U95" s="102" t="s">
        <v>1027</v>
      </c>
      <c r="V95" s="102">
        <v>209.82647576299999</v>
      </c>
      <c r="W95" s="102">
        <v>106.68853874200001</v>
      </c>
      <c r="X95" s="102">
        <v>147.780222627</v>
      </c>
      <c r="Y95" s="102" t="s">
        <v>1027</v>
      </c>
      <c r="Z95" s="102">
        <v>152.013034164</v>
      </c>
      <c r="AA95" s="102">
        <v>90.405418945999998</v>
      </c>
      <c r="AB95" s="102"/>
      <c r="AC95" s="102"/>
      <c r="AD95" s="102"/>
      <c r="AE95" s="102"/>
      <c r="AF95" s="102"/>
      <c r="AG95" s="102"/>
    </row>
    <row r="96" spans="1:33" s="98" customFormat="1" ht="13.2">
      <c r="A96" s="99" t="s">
        <v>237</v>
      </c>
      <c r="B96" s="100" t="s">
        <v>181</v>
      </c>
      <c r="C96" s="101">
        <v>140.900806531</v>
      </c>
      <c r="D96" s="102">
        <v>22.882962247999998</v>
      </c>
      <c r="E96" s="102">
        <v>74.284022100000001</v>
      </c>
      <c r="F96" s="102">
        <v>25.313279103999999</v>
      </c>
      <c r="G96" s="102" t="s">
        <v>1027</v>
      </c>
      <c r="H96" s="102">
        <v>48.981447909000003</v>
      </c>
      <c r="I96" s="102">
        <v>33.000910963999999</v>
      </c>
      <c r="J96" s="102">
        <v>56.647209752000002</v>
      </c>
      <c r="K96" s="102">
        <v>97.880634552999993</v>
      </c>
      <c r="L96" s="102">
        <v>44.995964262999998</v>
      </c>
      <c r="M96" s="102">
        <v>2.1843840910000001</v>
      </c>
      <c r="N96" s="102" t="s">
        <v>1027</v>
      </c>
      <c r="O96" s="102">
        <v>672.15805031299999</v>
      </c>
      <c r="P96" s="102">
        <v>57.732607723000001</v>
      </c>
      <c r="Q96" s="102">
        <v>39.080331455</v>
      </c>
      <c r="R96" s="102">
        <v>70.306372101999997</v>
      </c>
      <c r="S96" s="102">
        <v>6.1481886489999997</v>
      </c>
      <c r="T96" s="102">
        <v>56.777550140000002</v>
      </c>
      <c r="U96" s="102">
        <v>25.107774228</v>
      </c>
      <c r="V96" s="102">
        <v>53.825891206999998</v>
      </c>
      <c r="W96" s="102">
        <v>38.064336028</v>
      </c>
      <c r="X96" s="102">
        <v>24.984848661000001</v>
      </c>
      <c r="Y96" s="102">
        <v>17.146458036999999</v>
      </c>
      <c r="Z96" s="102">
        <v>4</v>
      </c>
      <c r="AA96" s="102">
        <v>128.594744878</v>
      </c>
      <c r="AB96" s="102"/>
      <c r="AC96" s="102"/>
      <c r="AD96" s="102"/>
      <c r="AE96" s="102"/>
      <c r="AF96" s="102"/>
      <c r="AG96" s="102"/>
    </row>
    <row r="97" spans="1:33" s="98" customFormat="1" ht="13.2">
      <c r="A97" s="99" t="s">
        <v>717</v>
      </c>
      <c r="B97" s="100" t="s">
        <v>718</v>
      </c>
      <c r="C97" s="101">
        <v>5.2901060299999996</v>
      </c>
      <c r="D97" s="102" t="s">
        <v>1027</v>
      </c>
      <c r="E97" s="102">
        <v>17.385221523999999</v>
      </c>
      <c r="F97" s="102" t="s">
        <v>1027</v>
      </c>
      <c r="G97" s="102" t="s">
        <v>1027</v>
      </c>
      <c r="H97" s="102">
        <v>8.4016569719999996</v>
      </c>
      <c r="I97" s="102">
        <v>13.424070592</v>
      </c>
      <c r="J97" s="102">
        <v>13.300443463000001</v>
      </c>
      <c r="K97" s="102">
        <v>8.8989749370000002</v>
      </c>
      <c r="L97" s="102">
        <v>27.265066492999999</v>
      </c>
      <c r="M97" s="102">
        <v>2.1843840910000001</v>
      </c>
      <c r="N97" s="102" t="s">
        <v>1027</v>
      </c>
      <c r="O97" s="102">
        <v>355.63344772300002</v>
      </c>
      <c r="P97" s="102">
        <v>9.9922297639999993</v>
      </c>
      <c r="Q97" s="102">
        <v>5</v>
      </c>
      <c r="R97" s="102" t="s">
        <v>1027</v>
      </c>
      <c r="S97" s="102" t="s">
        <v>1027</v>
      </c>
      <c r="T97" s="102" t="s">
        <v>1027</v>
      </c>
      <c r="U97" s="102">
        <v>7.0795551310000002</v>
      </c>
      <c r="V97" s="102">
        <v>26.333170004999999</v>
      </c>
      <c r="W97" s="102">
        <v>5.449061607</v>
      </c>
      <c r="X97" s="102" t="s">
        <v>1027</v>
      </c>
      <c r="Y97" s="102" t="s">
        <v>1027</v>
      </c>
      <c r="Z97" s="102" t="s">
        <v>1027</v>
      </c>
      <c r="AA97" s="102">
        <v>27.468750712999999</v>
      </c>
      <c r="AB97" s="102"/>
      <c r="AC97" s="102"/>
      <c r="AD97" s="102"/>
      <c r="AE97" s="102"/>
      <c r="AF97" s="102"/>
      <c r="AG97" s="102"/>
    </row>
    <row r="98" spans="1:33" s="98" customFormat="1" ht="13.2">
      <c r="A98" s="99" t="s">
        <v>563</v>
      </c>
      <c r="B98" s="100" t="s">
        <v>564</v>
      </c>
      <c r="C98" s="101">
        <v>8.5351049240000005</v>
      </c>
      <c r="D98" s="102" t="s">
        <v>1027</v>
      </c>
      <c r="E98" s="102">
        <v>63.602984403999997</v>
      </c>
      <c r="F98" s="102">
        <v>48.796064629</v>
      </c>
      <c r="G98" s="102">
        <v>11.597787528</v>
      </c>
      <c r="H98" s="102">
        <v>12.604638881</v>
      </c>
      <c r="I98" s="102">
        <v>80.927715504999995</v>
      </c>
      <c r="J98" s="102">
        <v>110.978672504</v>
      </c>
      <c r="K98" s="102">
        <v>88.950691255999999</v>
      </c>
      <c r="L98" s="102">
        <v>20.475402477999999</v>
      </c>
      <c r="M98" s="102">
        <v>9.2034457510000003</v>
      </c>
      <c r="N98" s="102">
        <v>63.008708214000002</v>
      </c>
      <c r="O98" s="102">
        <v>702.06368645500004</v>
      </c>
      <c r="P98" s="102">
        <v>53.611567465999997</v>
      </c>
      <c r="Q98" s="102">
        <v>23.954520170999999</v>
      </c>
      <c r="R98" s="102">
        <v>71.451448240000005</v>
      </c>
      <c r="S98" s="102">
        <v>31.266395027000002</v>
      </c>
      <c r="T98" s="102">
        <v>63.887672291999998</v>
      </c>
      <c r="U98" s="102">
        <v>55.005414420000001</v>
      </c>
      <c r="V98" s="102">
        <v>48.060724639</v>
      </c>
      <c r="W98" s="102">
        <v>96.322738298999994</v>
      </c>
      <c r="X98" s="102">
        <v>37.587774553999999</v>
      </c>
      <c r="Y98" s="102">
        <v>51.379784458000003</v>
      </c>
      <c r="Z98" s="102">
        <v>32.563126054999998</v>
      </c>
      <c r="AA98" s="102">
        <v>150.70781960400001</v>
      </c>
      <c r="AB98" s="102"/>
      <c r="AC98" s="102"/>
      <c r="AD98" s="102"/>
      <c r="AE98" s="102"/>
      <c r="AF98" s="102"/>
      <c r="AG98" s="102"/>
    </row>
    <row r="99" spans="1:33" s="98" customFormat="1" ht="13.2">
      <c r="A99" s="99" t="s">
        <v>268</v>
      </c>
      <c r="B99" s="100" t="s">
        <v>54</v>
      </c>
      <c r="C99" s="101">
        <v>93.555313146000003</v>
      </c>
      <c r="D99" s="102" t="s">
        <v>1027</v>
      </c>
      <c r="E99" s="102">
        <v>86.866572364999996</v>
      </c>
      <c r="F99" s="102">
        <v>148.44873633700001</v>
      </c>
      <c r="G99" s="102">
        <v>8.6560925060000002</v>
      </c>
      <c r="H99" s="102">
        <v>127.835959174</v>
      </c>
      <c r="I99" s="102">
        <v>116.51318275600001</v>
      </c>
      <c r="J99" s="102">
        <v>63.468117951000004</v>
      </c>
      <c r="K99" s="102">
        <v>314.08648156700002</v>
      </c>
      <c r="L99" s="102">
        <v>140.95626744500001</v>
      </c>
      <c r="M99" s="102">
        <v>49.978574350000002</v>
      </c>
      <c r="N99" s="102">
        <v>126.548305129</v>
      </c>
      <c r="O99" s="102">
        <v>625.39048988399998</v>
      </c>
      <c r="P99" s="102">
        <v>213.690797538</v>
      </c>
      <c r="Q99" s="102">
        <v>194.495272465</v>
      </c>
      <c r="R99" s="102">
        <v>79.756711706999994</v>
      </c>
      <c r="S99" s="102">
        <v>9.0483032100000003</v>
      </c>
      <c r="T99" s="102">
        <v>88.124358952999998</v>
      </c>
      <c r="U99" s="102">
        <v>28.158976468999999</v>
      </c>
      <c r="V99" s="102">
        <v>153.33889690300001</v>
      </c>
      <c r="W99" s="102">
        <v>106.694521154</v>
      </c>
      <c r="X99" s="102">
        <v>1</v>
      </c>
      <c r="Y99" s="102">
        <v>64.424367172999993</v>
      </c>
      <c r="Z99" s="102">
        <v>76.527758130999999</v>
      </c>
      <c r="AA99" s="102">
        <v>342.19833863500003</v>
      </c>
      <c r="AB99" s="102"/>
      <c r="AC99" s="102"/>
      <c r="AD99" s="102"/>
      <c r="AE99" s="102"/>
      <c r="AF99" s="102"/>
      <c r="AG99" s="102"/>
    </row>
    <row r="100" spans="1:33" s="98" customFormat="1" ht="13.2">
      <c r="A100" s="99" t="s">
        <v>245</v>
      </c>
      <c r="B100" s="100" t="s">
        <v>550</v>
      </c>
      <c r="C100" s="101">
        <v>84.671760685999999</v>
      </c>
      <c r="D100" s="102">
        <v>71.129066480999995</v>
      </c>
      <c r="E100" s="102">
        <v>369.83060924699998</v>
      </c>
      <c r="F100" s="102">
        <v>321.22568629699998</v>
      </c>
      <c r="G100" s="102">
        <v>240.09310234099999</v>
      </c>
      <c r="H100" s="102">
        <v>300.26278594199999</v>
      </c>
      <c r="I100" s="102">
        <v>296.47162960899999</v>
      </c>
      <c r="J100" s="102">
        <v>409.62302903699998</v>
      </c>
      <c r="K100" s="102">
        <v>486.33439743600002</v>
      </c>
      <c r="L100" s="102">
        <v>249.152950264</v>
      </c>
      <c r="M100" s="102">
        <v>136.25986232299999</v>
      </c>
      <c r="N100" s="102">
        <v>311.538759325</v>
      </c>
      <c r="O100" s="102">
        <v>2396.3658131699999</v>
      </c>
      <c r="P100" s="102">
        <v>530.856398453</v>
      </c>
      <c r="Q100" s="102">
        <v>103.136670139</v>
      </c>
      <c r="R100" s="102">
        <v>220.320502576</v>
      </c>
      <c r="S100" s="102">
        <v>42.643370980999997</v>
      </c>
      <c r="T100" s="102">
        <v>364.43640479300001</v>
      </c>
      <c r="U100" s="102">
        <v>78.450034317000004</v>
      </c>
      <c r="V100" s="102">
        <v>190.90029135200001</v>
      </c>
      <c r="W100" s="102">
        <v>187.43999122899999</v>
      </c>
      <c r="X100" s="102">
        <v>37.314323172000002</v>
      </c>
      <c r="Y100" s="102">
        <v>160.44223477</v>
      </c>
      <c r="Z100" s="102">
        <v>276.04210877700001</v>
      </c>
      <c r="AA100" s="102">
        <v>559.89148195400003</v>
      </c>
      <c r="AB100" s="102"/>
      <c r="AC100" s="102"/>
      <c r="AD100" s="102"/>
      <c r="AE100" s="102"/>
      <c r="AF100" s="102"/>
      <c r="AG100" s="102"/>
    </row>
    <row r="101" spans="1:33" s="98" customFormat="1" ht="13.2">
      <c r="A101" s="99" t="s">
        <v>279</v>
      </c>
      <c r="B101" s="100" t="s">
        <v>53</v>
      </c>
      <c r="C101" s="101" t="s">
        <v>1027</v>
      </c>
      <c r="D101" s="102">
        <v>5.7380151250000004</v>
      </c>
      <c r="E101" s="102">
        <v>50.219547704999997</v>
      </c>
      <c r="F101" s="102">
        <v>100.748952421</v>
      </c>
      <c r="G101" s="102" t="s">
        <v>1027</v>
      </c>
      <c r="H101" s="102">
        <v>33.906958320999998</v>
      </c>
      <c r="I101" s="102">
        <v>71.661071516000007</v>
      </c>
      <c r="J101" s="102">
        <v>37.603844764999998</v>
      </c>
      <c r="K101" s="102">
        <v>65.327329051999996</v>
      </c>
      <c r="L101" s="102">
        <v>56.340733790000002</v>
      </c>
      <c r="M101" s="102">
        <v>31.304005522000001</v>
      </c>
      <c r="N101" s="102" t="s">
        <v>1027</v>
      </c>
      <c r="O101" s="102">
        <v>244.149552589</v>
      </c>
      <c r="P101" s="102" t="s">
        <v>1027</v>
      </c>
      <c r="Q101" s="102" t="s">
        <v>1027</v>
      </c>
      <c r="R101" s="102">
        <v>33.425596624999997</v>
      </c>
      <c r="S101" s="102">
        <v>7.7417684260000001</v>
      </c>
      <c r="T101" s="102">
        <v>132.695801292</v>
      </c>
      <c r="U101" s="102">
        <v>40</v>
      </c>
      <c r="V101" s="102">
        <v>441.28756834400002</v>
      </c>
      <c r="W101" s="102">
        <v>48</v>
      </c>
      <c r="X101" s="102">
        <v>15</v>
      </c>
      <c r="Y101" s="102">
        <v>30</v>
      </c>
      <c r="Z101" s="102" t="s">
        <v>1027</v>
      </c>
      <c r="AA101" s="102">
        <v>115.458403424</v>
      </c>
      <c r="AB101" s="102"/>
      <c r="AC101" s="102"/>
      <c r="AD101" s="102"/>
      <c r="AE101" s="102"/>
      <c r="AF101" s="102"/>
      <c r="AG101" s="102"/>
    </row>
    <row r="102" spans="1:33" s="98" customFormat="1" ht="13.2">
      <c r="A102" s="99" t="s">
        <v>719</v>
      </c>
      <c r="B102" s="100" t="s">
        <v>720</v>
      </c>
      <c r="C102" s="101" t="s">
        <v>1027</v>
      </c>
      <c r="D102" s="102" t="s">
        <v>1027</v>
      </c>
      <c r="E102" s="102" t="s">
        <v>1027</v>
      </c>
      <c r="F102" s="102" t="s">
        <v>1027</v>
      </c>
      <c r="G102" s="102" t="s">
        <v>1027</v>
      </c>
      <c r="H102" s="102" t="s">
        <v>1027</v>
      </c>
      <c r="I102" s="102" t="s">
        <v>1027</v>
      </c>
      <c r="J102" s="102">
        <v>9.9256760849999992</v>
      </c>
      <c r="K102" s="102" t="s">
        <v>1027</v>
      </c>
      <c r="L102" s="102" t="s">
        <v>1027</v>
      </c>
      <c r="M102" s="102" t="s">
        <v>1027</v>
      </c>
      <c r="N102" s="102">
        <v>2.829678505</v>
      </c>
      <c r="O102" s="102">
        <v>20.628198183999999</v>
      </c>
      <c r="P102" s="102" t="s">
        <v>1027</v>
      </c>
      <c r="Q102" s="102" t="s">
        <v>1027</v>
      </c>
      <c r="R102" s="102">
        <v>20</v>
      </c>
      <c r="S102" s="102" t="s">
        <v>1027</v>
      </c>
      <c r="T102" s="102">
        <v>3.713002629</v>
      </c>
      <c r="U102" s="102" t="s">
        <v>1027</v>
      </c>
      <c r="V102" s="102">
        <v>4.2572885530000004</v>
      </c>
      <c r="W102" s="102">
        <v>2.2330717610000002</v>
      </c>
      <c r="X102" s="102" t="s">
        <v>1027</v>
      </c>
      <c r="Y102" s="102">
        <v>7</v>
      </c>
      <c r="Z102" s="102" t="s">
        <v>1027</v>
      </c>
      <c r="AA102" s="102" t="s">
        <v>1027</v>
      </c>
      <c r="AB102" s="102"/>
      <c r="AC102" s="102"/>
      <c r="AD102" s="102"/>
      <c r="AE102" s="102"/>
      <c r="AF102" s="102"/>
      <c r="AG102" s="102"/>
    </row>
    <row r="103" spans="1:33" s="98" customFormat="1" ht="13.2">
      <c r="A103" s="99" t="s">
        <v>232</v>
      </c>
      <c r="B103" s="100" t="s">
        <v>44</v>
      </c>
      <c r="C103" s="101">
        <v>5.9763134600000001</v>
      </c>
      <c r="D103" s="102">
        <v>5.1207510149999997</v>
      </c>
      <c r="E103" s="102">
        <v>63.739741512999998</v>
      </c>
      <c r="F103" s="102">
        <v>110.197262255</v>
      </c>
      <c r="G103" s="102">
        <v>10.152180311</v>
      </c>
      <c r="H103" s="102">
        <v>91.141659680000004</v>
      </c>
      <c r="I103" s="102">
        <v>290.819038783</v>
      </c>
      <c r="J103" s="102">
        <v>708.94253047400002</v>
      </c>
      <c r="K103" s="102">
        <v>300.29267901999998</v>
      </c>
      <c r="L103" s="102" t="s">
        <v>1027</v>
      </c>
      <c r="M103" s="102">
        <v>17.833645338</v>
      </c>
      <c r="N103" s="102">
        <v>17.710643094999998</v>
      </c>
      <c r="O103" s="102">
        <v>675.56676326100001</v>
      </c>
      <c r="P103" s="102" t="s">
        <v>1027</v>
      </c>
      <c r="Q103" s="102">
        <v>49.434769694000003</v>
      </c>
      <c r="R103" s="102">
        <v>49.726526878999998</v>
      </c>
      <c r="S103" s="102" t="s">
        <v>1027</v>
      </c>
      <c r="T103" s="102">
        <v>26.884098942000001</v>
      </c>
      <c r="U103" s="102">
        <v>39.008532983999999</v>
      </c>
      <c r="V103" s="102">
        <v>8.3972108009999999</v>
      </c>
      <c r="W103" s="102">
        <v>60.742486008999997</v>
      </c>
      <c r="X103" s="102">
        <v>270.24455329300002</v>
      </c>
      <c r="Y103" s="102">
        <v>454.39128813799999</v>
      </c>
      <c r="Z103" s="102">
        <v>263.93861558600003</v>
      </c>
      <c r="AA103" s="102">
        <v>350.77640465100001</v>
      </c>
      <c r="AB103" s="102"/>
      <c r="AC103" s="102"/>
      <c r="AD103" s="102"/>
      <c r="AE103" s="102"/>
      <c r="AF103" s="102"/>
      <c r="AG103" s="102"/>
    </row>
    <row r="104" spans="1:33" s="98" customFormat="1" ht="13.2">
      <c r="A104" s="99" t="s">
        <v>261</v>
      </c>
      <c r="B104" s="100" t="s">
        <v>43</v>
      </c>
      <c r="C104" s="101">
        <v>13.705821308000001</v>
      </c>
      <c r="D104" s="102">
        <v>58.213580815</v>
      </c>
      <c r="E104" s="102">
        <v>157.23993204199999</v>
      </c>
      <c r="F104" s="102">
        <v>120.793165765</v>
      </c>
      <c r="G104" s="102">
        <v>156.01089826500001</v>
      </c>
      <c r="H104" s="102">
        <v>103.394625842</v>
      </c>
      <c r="I104" s="102">
        <v>256.75544720300002</v>
      </c>
      <c r="J104" s="102">
        <v>195.11128468199999</v>
      </c>
      <c r="K104" s="102">
        <v>255.65318262599999</v>
      </c>
      <c r="L104" s="102">
        <v>89.258004474000003</v>
      </c>
      <c r="M104" s="102">
        <v>53.746929342999998</v>
      </c>
      <c r="N104" s="102">
        <v>19.436562210999998</v>
      </c>
      <c r="O104" s="102">
        <v>209.43816844200001</v>
      </c>
      <c r="P104" s="102">
        <v>171.12520304500001</v>
      </c>
      <c r="Q104" s="102">
        <v>141.721686707</v>
      </c>
      <c r="R104" s="102">
        <v>215.99886217700001</v>
      </c>
      <c r="S104" s="102">
        <v>9.3473870750000003</v>
      </c>
      <c r="T104" s="102">
        <v>171.83077995100001</v>
      </c>
      <c r="U104" s="102">
        <v>50.739799425999998</v>
      </c>
      <c r="V104" s="102">
        <v>290.52673456100001</v>
      </c>
      <c r="W104" s="102">
        <v>102.160355881</v>
      </c>
      <c r="X104" s="102">
        <v>135.770517493</v>
      </c>
      <c r="Y104" s="102">
        <v>251.318962062</v>
      </c>
      <c r="Z104" s="102">
        <v>153.188617593</v>
      </c>
      <c r="AA104" s="102">
        <v>355.17929675200003</v>
      </c>
      <c r="AB104" s="102"/>
      <c r="AC104" s="102"/>
      <c r="AD104" s="102"/>
      <c r="AE104" s="102"/>
      <c r="AF104" s="102"/>
      <c r="AG104" s="102"/>
    </row>
    <row r="105" spans="1:33" s="98" customFormat="1" ht="13.2">
      <c r="A105" s="99" t="s">
        <v>317</v>
      </c>
      <c r="B105" s="100" t="s">
        <v>210</v>
      </c>
      <c r="C105" s="101">
        <v>14.881567298</v>
      </c>
      <c r="D105" s="102">
        <v>1.09129327</v>
      </c>
      <c r="E105" s="102">
        <v>17.253296505000002</v>
      </c>
      <c r="F105" s="102" t="s">
        <v>1027</v>
      </c>
      <c r="G105" s="102" t="s">
        <v>1027</v>
      </c>
      <c r="H105" s="102">
        <v>23</v>
      </c>
      <c r="I105" s="102">
        <v>3.971271749</v>
      </c>
      <c r="J105" s="102">
        <v>1</v>
      </c>
      <c r="K105" s="102">
        <v>225.53097963600001</v>
      </c>
      <c r="L105" s="102">
        <v>2.592741298</v>
      </c>
      <c r="M105" s="102" t="s">
        <v>1027</v>
      </c>
      <c r="N105" s="102" t="s">
        <v>1027</v>
      </c>
      <c r="O105" s="102">
        <v>18.457766170999999</v>
      </c>
      <c r="P105" s="102" t="s">
        <v>1027</v>
      </c>
      <c r="Q105" s="102">
        <v>45.494582663999999</v>
      </c>
      <c r="R105" s="102" t="s">
        <v>1027</v>
      </c>
      <c r="S105" s="102" t="s">
        <v>1027</v>
      </c>
      <c r="T105" s="102">
        <v>2.1806453710000002</v>
      </c>
      <c r="U105" s="102" t="s">
        <v>1027</v>
      </c>
      <c r="V105" s="102">
        <v>80</v>
      </c>
      <c r="W105" s="102">
        <v>8.1518501109999999</v>
      </c>
      <c r="X105" s="102">
        <v>44.210789128999998</v>
      </c>
      <c r="Y105" s="102" t="s">
        <v>1027</v>
      </c>
      <c r="Z105" s="102" t="s">
        <v>1027</v>
      </c>
      <c r="AA105" s="102">
        <v>19.304757202000001</v>
      </c>
      <c r="AB105" s="102"/>
      <c r="AC105" s="102"/>
      <c r="AD105" s="102"/>
      <c r="AE105" s="102"/>
      <c r="AF105" s="102"/>
      <c r="AG105" s="102"/>
    </row>
    <row r="106" spans="1:33" s="98" customFormat="1" ht="13.2">
      <c r="A106" s="111" t="s">
        <v>342</v>
      </c>
      <c r="B106" s="112" t="s">
        <v>343</v>
      </c>
      <c r="C106" s="113" t="s">
        <v>1027</v>
      </c>
      <c r="D106" s="114" t="s">
        <v>1027</v>
      </c>
      <c r="E106" s="114" t="s">
        <v>1027</v>
      </c>
      <c r="F106" s="114">
        <v>24.665755364999999</v>
      </c>
      <c r="G106" s="114">
        <v>3.2916574980000002</v>
      </c>
      <c r="H106" s="114" t="s">
        <v>1027</v>
      </c>
      <c r="I106" s="114">
        <v>2.7949857410000001</v>
      </c>
      <c r="J106" s="114">
        <v>25.379055449999999</v>
      </c>
      <c r="K106" s="114">
        <v>42.390082086</v>
      </c>
      <c r="L106" s="114" t="s">
        <v>1027</v>
      </c>
      <c r="M106" s="114">
        <v>40</v>
      </c>
      <c r="N106" s="114">
        <v>64.388498311999996</v>
      </c>
      <c r="O106" s="114">
        <v>763.84997210999995</v>
      </c>
      <c r="P106" s="114">
        <v>3.5598734360000002</v>
      </c>
      <c r="Q106" s="114">
        <v>5.6612174780000002</v>
      </c>
      <c r="R106" s="114">
        <v>27.215967744</v>
      </c>
      <c r="S106" s="114" t="s">
        <v>1027</v>
      </c>
      <c r="T106" s="114" t="s">
        <v>1027</v>
      </c>
      <c r="U106" s="114">
        <v>28.978382242999999</v>
      </c>
      <c r="V106" s="114">
        <v>104.79723312500001</v>
      </c>
      <c r="W106" s="114">
        <v>9.5158641910000004</v>
      </c>
      <c r="X106" s="114">
        <v>9.5272849639999997</v>
      </c>
      <c r="Y106" s="114">
        <v>10.534018440000001</v>
      </c>
      <c r="Z106" s="114" t="s">
        <v>1027</v>
      </c>
      <c r="AA106" s="114">
        <v>16.494485391000001</v>
      </c>
      <c r="AB106" s="114"/>
      <c r="AC106" s="114"/>
      <c r="AD106" s="114"/>
      <c r="AE106" s="114"/>
      <c r="AF106" s="114"/>
      <c r="AG106" s="114"/>
    </row>
    <row r="107" spans="1:33" s="98" customFormat="1" ht="13.2">
      <c r="A107" s="111" t="s">
        <v>440</v>
      </c>
      <c r="B107" s="112" t="s">
        <v>183</v>
      </c>
      <c r="C107" s="113" t="s">
        <v>1027</v>
      </c>
      <c r="D107" s="114">
        <v>7.4425711669999997</v>
      </c>
      <c r="E107" s="114">
        <v>7.5179170089999996</v>
      </c>
      <c r="F107" s="114">
        <v>17.490915315999999</v>
      </c>
      <c r="G107" s="114" t="s">
        <v>1027</v>
      </c>
      <c r="H107" s="114">
        <v>13.145278749999999</v>
      </c>
      <c r="I107" s="114">
        <v>7.5727830559999996</v>
      </c>
      <c r="J107" s="114">
        <v>17.864620322</v>
      </c>
      <c r="K107" s="114">
        <v>7.3184572699999997</v>
      </c>
      <c r="L107" s="114">
        <v>3.3132939480000001</v>
      </c>
      <c r="M107" s="114" t="s">
        <v>1027</v>
      </c>
      <c r="N107" s="114" t="s">
        <v>1027</v>
      </c>
      <c r="O107" s="114">
        <v>158.372663577</v>
      </c>
      <c r="P107" s="114">
        <v>14.584773604</v>
      </c>
      <c r="Q107" s="114">
        <v>5.6292209550000001</v>
      </c>
      <c r="R107" s="114" t="s">
        <v>1027</v>
      </c>
      <c r="S107" s="114" t="s">
        <v>1027</v>
      </c>
      <c r="T107" s="114">
        <v>1.1010683480000001</v>
      </c>
      <c r="U107" s="114">
        <v>19.689152533000001</v>
      </c>
      <c r="V107" s="114">
        <v>385.52784629400003</v>
      </c>
      <c r="W107" s="114" t="s">
        <v>1027</v>
      </c>
      <c r="X107" s="114" t="s">
        <v>1027</v>
      </c>
      <c r="Y107" s="114" t="s">
        <v>1027</v>
      </c>
      <c r="Z107" s="114">
        <v>8.7316626720000006</v>
      </c>
      <c r="AA107" s="114">
        <v>46.125698968999998</v>
      </c>
      <c r="AB107" s="114"/>
      <c r="AC107" s="114"/>
      <c r="AD107" s="114"/>
      <c r="AE107" s="114"/>
      <c r="AF107" s="114"/>
      <c r="AG107" s="114"/>
    </row>
    <row r="108" spans="1:33" s="98" customFormat="1" ht="13.2">
      <c r="A108" s="111" t="s">
        <v>721</v>
      </c>
      <c r="B108" s="112" t="s">
        <v>722</v>
      </c>
      <c r="C108" s="113" t="s">
        <v>1027</v>
      </c>
      <c r="D108" s="114" t="s">
        <v>1027</v>
      </c>
      <c r="E108" s="114" t="s">
        <v>1027</v>
      </c>
      <c r="F108" s="114">
        <v>7.2060004089999996</v>
      </c>
      <c r="G108" s="114">
        <v>22.348039489000001</v>
      </c>
      <c r="H108" s="114" t="s">
        <v>1027</v>
      </c>
      <c r="I108" s="114" t="s">
        <v>1027</v>
      </c>
      <c r="J108" s="114">
        <v>3.3972589690000001</v>
      </c>
      <c r="K108" s="114" t="s">
        <v>1027</v>
      </c>
      <c r="L108" s="114">
        <v>5.7698534229999998</v>
      </c>
      <c r="M108" s="114" t="s">
        <v>1027</v>
      </c>
      <c r="N108" s="114" t="s">
        <v>1027</v>
      </c>
      <c r="O108" s="114">
        <v>354.606224446</v>
      </c>
      <c r="P108" s="114" t="s">
        <v>1027</v>
      </c>
      <c r="Q108" s="114" t="s">
        <v>1027</v>
      </c>
      <c r="R108" s="114">
        <v>6.1069013830000003</v>
      </c>
      <c r="S108" s="114" t="s">
        <v>1027</v>
      </c>
      <c r="T108" s="114">
        <v>1</v>
      </c>
      <c r="U108" s="114">
        <v>67.786560804999993</v>
      </c>
      <c r="V108" s="114">
        <v>69.464101905999996</v>
      </c>
      <c r="W108" s="114">
        <v>196.60915945900001</v>
      </c>
      <c r="X108" s="114" t="s">
        <v>1027</v>
      </c>
      <c r="Y108" s="114" t="s">
        <v>1027</v>
      </c>
      <c r="Z108" s="114" t="s">
        <v>1027</v>
      </c>
      <c r="AA108" s="114">
        <v>142.28504088</v>
      </c>
      <c r="AB108" s="114"/>
      <c r="AC108" s="114"/>
      <c r="AD108" s="114"/>
      <c r="AE108" s="114"/>
      <c r="AF108" s="114"/>
      <c r="AG108" s="114"/>
    </row>
    <row r="109" spans="1:33" s="98" customFormat="1" ht="13.2">
      <c r="A109" s="111" t="s">
        <v>723</v>
      </c>
      <c r="B109" s="112" t="s">
        <v>724</v>
      </c>
      <c r="C109" s="113" t="s">
        <v>1027</v>
      </c>
      <c r="D109" s="114" t="s">
        <v>1027</v>
      </c>
      <c r="E109" s="114">
        <v>6.1129153790000004</v>
      </c>
      <c r="F109" s="114" t="s">
        <v>1027</v>
      </c>
      <c r="G109" s="114">
        <v>4.3169329010000004</v>
      </c>
      <c r="H109" s="114" t="s">
        <v>1027</v>
      </c>
      <c r="I109" s="114">
        <v>7.5727830559999996</v>
      </c>
      <c r="J109" s="114" t="s">
        <v>1027</v>
      </c>
      <c r="K109" s="114" t="s">
        <v>1027</v>
      </c>
      <c r="L109" s="114" t="s">
        <v>1027</v>
      </c>
      <c r="M109" s="114" t="s">
        <v>1027</v>
      </c>
      <c r="N109" s="114" t="s">
        <v>1027</v>
      </c>
      <c r="O109" s="114">
        <v>192.98454137100001</v>
      </c>
      <c r="P109" s="114">
        <v>24.696886290999998</v>
      </c>
      <c r="Q109" s="114" t="s">
        <v>1027</v>
      </c>
      <c r="R109" s="114" t="s">
        <v>1027</v>
      </c>
      <c r="S109" s="114" t="s">
        <v>1027</v>
      </c>
      <c r="T109" s="114">
        <v>3.1116823889999998</v>
      </c>
      <c r="U109" s="114" t="s">
        <v>1027</v>
      </c>
      <c r="V109" s="114">
        <v>4.8173807880000004</v>
      </c>
      <c r="W109" s="114" t="s">
        <v>1027</v>
      </c>
      <c r="X109" s="114" t="s">
        <v>1027</v>
      </c>
      <c r="Y109" s="114" t="s">
        <v>1027</v>
      </c>
      <c r="Z109" s="114">
        <v>17.463325344000001</v>
      </c>
      <c r="AA109" s="114">
        <v>8.015566304</v>
      </c>
      <c r="AB109" s="114"/>
      <c r="AC109" s="114"/>
      <c r="AD109" s="114"/>
      <c r="AE109" s="114"/>
      <c r="AF109" s="114"/>
      <c r="AG109" s="114"/>
    </row>
    <row r="110" spans="1:33" s="98" customFormat="1" ht="13.2">
      <c r="A110" s="111" t="s">
        <v>725</v>
      </c>
      <c r="B110" s="112" t="s">
        <v>726</v>
      </c>
      <c r="C110" s="113">
        <v>1.4872988620000001</v>
      </c>
      <c r="D110" s="114" t="s">
        <v>1027</v>
      </c>
      <c r="E110" s="114" t="s">
        <v>1027</v>
      </c>
      <c r="F110" s="114" t="s">
        <v>1027</v>
      </c>
      <c r="G110" s="114" t="s">
        <v>1027</v>
      </c>
      <c r="H110" s="114" t="s">
        <v>1027</v>
      </c>
      <c r="I110" s="114">
        <v>145.44844492600001</v>
      </c>
      <c r="J110" s="114">
        <v>18.518193522000001</v>
      </c>
      <c r="K110" s="114" t="s">
        <v>1027</v>
      </c>
      <c r="L110" s="114" t="s">
        <v>1027</v>
      </c>
      <c r="M110" s="114" t="s">
        <v>1027</v>
      </c>
      <c r="N110" s="114" t="s">
        <v>1027</v>
      </c>
      <c r="O110" s="114">
        <v>157.91720809099999</v>
      </c>
      <c r="P110" s="114" t="s">
        <v>1027</v>
      </c>
      <c r="Q110" s="114" t="s">
        <v>1027</v>
      </c>
      <c r="R110" s="114">
        <v>10.524607313000001</v>
      </c>
      <c r="S110" s="114" t="s">
        <v>1027</v>
      </c>
      <c r="T110" s="114" t="s">
        <v>1027</v>
      </c>
      <c r="U110" s="114">
        <v>9.5409971630000001</v>
      </c>
      <c r="V110" s="114">
        <v>10.805192234</v>
      </c>
      <c r="W110" s="114" t="s">
        <v>1027</v>
      </c>
      <c r="X110" s="114" t="s">
        <v>1027</v>
      </c>
      <c r="Y110" s="114" t="s">
        <v>1027</v>
      </c>
      <c r="Z110" s="114" t="s">
        <v>1027</v>
      </c>
      <c r="AA110" s="114">
        <v>11.118391641000001</v>
      </c>
      <c r="AB110" s="114"/>
      <c r="AC110" s="114"/>
      <c r="AD110" s="114"/>
      <c r="AE110" s="114"/>
      <c r="AF110" s="114"/>
      <c r="AG110" s="114"/>
    </row>
    <row r="111" spans="1:33" s="98" customFormat="1" ht="13.2">
      <c r="A111" s="111" t="s">
        <v>727</v>
      </c>
      <c r="B111" s="112" t="s">
        <v>728</v>
      </c>
      <c r="C111" s="113" t="s">
        <v>1027</v>
      </c>
      <c r="D111" s="114" t="s">
        <v>1027</v>
      </c>
      <c r="E111" s="114" t="s">
        <v>1027</v>
      </c>
      <c r="F111" s="114" t="s">
        <v>1027</v>
      </c>
      <c r="G111" s="114" t="s">
        <v>1027</v>
      </c>
      <c r="H111" s="114">
        <v>3.297868056</v>
      </c>
      <c r="I111" s="114" t="s">
        <v>1027</v>
      </c>
      <c r="J111" s="114" t="s">
        <v>1027</v>
      </c>
      <c r="K111" s="114" t="s">
        <v>1027</v>
      </c>
      <c r="L111" s="114" t="s">
        <v>1027</v>
      </c>
      <c r="M111" s="114" t="s">
        <v>1027</v>
      </c>
      <c r="N111" s="114" t="s">
        <v>1027</v>
      </c>
      <c r="O111" s="114" t="s">
        <v>1027</v>
      </c>
      <c r="P111" s="114" t="s">
        <v>1027</v>
      </c>
      <c r="Q111" s="114" t="s">
        <v>1027</v>
      </c>
      <c r="R111" s="114" t="s">
        <v>1027</v>
      </c>
      <c r="S111" s="114" t="s">
        <v>1027</v>
      </c>
      <c r="T111" s="114" t="s">
        <v>1027</v>
      </c>
      <c r="U111" s="114" t="s">
        <v>1027</v>
      </c>
      <c r="V111" s="114" t="s">
        <v>1027</v>
      </c>
      <c r="W111" s="114" t="s">
        <v>1027</v>
      </c>
      <c r="X111" s="114" t="s">
        <v>1027</v>
      </c>
      <c r="Y111" s="114" t="s">
        <v>1027</v>
      </c>
      <c r="Z111" s="114" t="s">
        <v>1027</v>
      </c>
      <c r="AA111" s="114">
        <v>1</v>
      </c>
      <c r="AB111" s="114"/>
      <c r="AC111" s="114"/>
      <c r="AD111" s="114"/>
      <c r="AE111" s="114"/>
      <c r="AF111" s="114"/>
      <c r="AG111" s="114"/>
    </row>
    <row r="112" spans="1:33" s="98" customFormat="1" ht="13.2">
      <c r="A112" s="111" t="s">
        <v>729</v>
      </c>
      <c r="B112" s="112" t="s">
        <v>730</v>
      </c>
      <c r="C112" s="113" t="s">
        <v>1027</v>
      </c>
      <c r="D112" s="114">
        <v>1.6314791580000001</v>
      </c>
      <c r="E112" s="114">
        <v>26.524456897</v>
      </c>
      <c r="F112" s="114">
        <v>17.389257994000001</v>
      </c>
      <c r="G112" s="114" t="s">
        <v>1027</v>
      </c>
      <c r="H112" s="114">
        <v>4.5008215219999999</v>
      </c>
      <c r="I112" s="114">
        <v>36.623778833000003</v>
      </c>
      <c r="J112" s="114">
        <v>5.0814363269999996</v>
      </c>
      <c r="K112" s="114">
        <v>3.0255487510000001</v>
      </c>
      <c r="L112" s="114" t="s">
        <v>1027</v>
      </c>
      <c r="M112" s="114" t="s">
        <v>1027</v>
      </c>
      <c r="N112" s="114" t="s">
        <v>1027</v>
      </c>
      <c r="O112" s="114">
        <v>32.468863214999999</v>
      </c>
      <c r="P112" s="114" t="s">
        <v>1027</v>
      </c>
      <c r="Q112" s="114">
        <v>5.5274778490000003</v>
      </c>
      <c r="R112" s="114">
        <v>41.161503191000001</v>
      </c>
      <c r="S112" s="114" t="s">
        <v>1027</v>
      </c>
      <c r="T112" s="114" t="s">
        <v>1027</v>
      </c>
      <c r="U112" s="114" t="s">
        <v>1027</v>
      </c>
      <c r="V112" s="114">
        <v>42.327464073999998</v>
      </c>
      <c r="W112" s="114" t="s">
        <v>1027</v>
      </c>
      <c r="X112" s="114">
        <v>5.7168319500000004</v>
      </c>
      <c r="Y112" s="114">
        <v>8.8935247030000006</v>
      </c>
      <c r="Z112" s="114">
        <v>3.9420028829999998</v>
      </c>
      <c r="AA112" s="114">
        <v>8.5328484729999996</v>
      </c>
      <c r="AB112" s="114"/>
      <c r="AC112" s="114"/>
      <c r="AD112" s="114"/>
      <c r="AE112" s="114"/>
      <c r="AF112" s="114"/>
      <c r="AG112" s="114"/>
    </row>
    <row r="113" spans="1:33" s="98" customFormat="1" ht="13.2">
      <c r="A113" s="111" t="s">
        <v>731</v>
      </c>
      <c r="B113" s="112" t="s">
        <v>732</v>
      </c>
      <c r="C113" s="113" t="s">
        <v>1027</v>
      </c>
      <c r="D113" s="114" t="s">
        <v>1027</v>
      </c>
      <c r="E113" s="114">
        <v>6.0101221709999999</v>
      </c>
      <c r="F113" s="114" t="s">
        <v>1027</v>
      </c>
      <c r="G113" s="114" t="s">
        <v>1027</v>
      </c>
      <c r="H113" s="114" t="s">
        <v>1027</v>
      </c>
      <c r="I113" s="114" t="s">
        <v>1027</v>
      </c>
      <c r="J113" s="114" t="s">
        <v>1027</v>
      </c>
      <c r="K113" s="114" t="s">
        <v>1027</v>
      </c>
      <c r="L113" s="114" t="s">
        <v>1027</v>
      </c>
      <c r="M113" s="114" t="s">
        <v>1027</v>
      </c>
      <c r="N113" s="114" t="s">
        <v>1027</v>
      </c>
      <c r="O113" s="114">
        <v>45.097774833000003</v>
      </c>
      <c r="P113" s="114" t="s">
        <v>1027</v>
      </c>
      <c r="Q113" s="114">
        <v>6</v>
      </c>
      <c r="R113" s="114" t="s">
        <v>1027</v>
      </c>
      <c r="S113" s="114" t="s">
        <v>1027</v>
      </c>
      <c r="T113" s="114" t="s">
        <v>1027</v>
      </c>
      <c r="U113" s="114" t="s">
        <v>1027</v>
      </c>
      <c r="V113" s="114" t="s">
        <v>1027</v>
      </c>
      <c r="W113" s="114" t="s">
        <v>1027</v>
      </c>
      <c r="X113" s="114" t="s">
        <v>1027</v>
      </c>
      <c r="Y113" s="114" t="s">
        <v>1027</v>
      </c>
      <c r="Z113" s="114" t="s">
        <v>1027</v>
      </c>
      <c r="AA113" s="114" t="s">
        <v>1027</v>
      </c>
      <c r="AB113" s="114"/>
      <c r="AC113" s="114"/>
      <c r="AD113" s="114"/>
      <c r="AE113" s="114"/>
      <c r="AF113" s="114"/>
      <c r="AG113" s="114"/>
    </row>
    <row r="114" spans="1:33" s="98" customFormat="1" ht="13.2">
      <c r="A114" s="111" t="s">
        <v>733</v>
      </c>
      <c r="B114" s="112" t="s">
        <v>734</v>
      </c>
      <c r="C114" s="113" t="s">
        <v>1027</v>
      </c>
      <c r="D114" s="114" t="s">
        <v>1027</v>
      </c>
      <c r="E114" s="114" t="s">
        <v>1027</v>
      </c>
      <c r="F114" s="114" t="s">
        <v>1027</v>
      </c>
      <c r="G114" s="114">
        <v>3.5577637150000001</v>
      </c>
      <c r="H114" s="114" t="s">
        <v>1027</v>
      </c>
      <c r="I114" s="114">
        <v>2.2849732399999998</v>
      </c>
      <c r="J114" s="114">
        <v>6.1078891039999998</v>
      </c>
      <c r="K114" s="114">
        <v>6.0510975020000002</v>
      </c>
      <c r="L114" s="114" t="s">
        <v>1027</v>
      </c>
      <c r="M114" s="114" t="s">
        <v>1027</v>
      </c>
      <c r="N114" s="114" t="s">
        <v>1027</v>
      </c>
      <c r="O114" s="114" t="s">
        <v>1027</v>
      </c>
      <c r="P114" s="114" t="s">
        <v>1027</v>
      </c>
      <c r="Q114" s="114" t="s">
        <v>1027</v>
      </c>
      <c r="R114" s="114">
        <v>8.9035246600000004</v>
      </c>
      <c r="S114" s="114">
        <v>2.2721623179999999</v>
      </c>
      <c r="T114" s="114" t="s">
        <v>1027</v>
      </c>
      <c r="U114" s="114" t="s">
        <v>1027</v>
      </c>
      <c r="V114" s="114" t="s">
        <v>1027</v>
      </c>
      <c r="W114" s="114" t="s">
        <v>1027</v>
      </c>
      <c r="X114" s="114">
        <v>32.444196089999998</v>
      </c>
      <c r="Y114" s="114" t="s">
        <v>1027</v>
      </c>
      <c r="Z114" s="114" t="s">
        <v>1027</v>
      </c>
      <c r="AA114" s="114" t="s">
        <v>1027</v>
      </c>
      <c r="AB114" s="114"/>
      <c r="AC114" s="114"/>
      <c r="AD114" s="114"/>
      <c r="AE114" s="114"/>
      <c r="AF114" s="114"/>
      <c r="AG114" s="114"/>
    </row>
    <row r="115" spans="1:33" s="98" customFormat="1" ht="13.2">
      <c r="A115" s="111" t="s">
        <v>326</v>
      </c>
      <c r="B115" s="112" t="s">
        <v>735</v>
      </c>
      <c r="C115" s="113" t="s">
        <v>1027</v>
      </c>
      <c r="D115" s="114" t="s">
        <v>1027</v>
      </c>
      <c r="E115" s="114">
        <v>8.7708993789999994</v>
      </c>
      <c r="F115" s="114" t="s">
        <v>1027</v>
      </c>
      <c r="G115" s="114" t="s">
        <v>1027</v>
      </c>
      <c r="H115" s="114" t="s">
        <v>1027</v>
      </c>
      <c r="I115" s="114">
        <v>4.5699464799999996</v>
      </c>
      <c r="J115" s="114">
        <v>42.976702862000003</v>
      </c>
      <c r="K115" s="114">
        <v>5.7573129429999996</v>
      </c>
      <c r="L115" s="114" t="s">
        <v>1027</v>
      </c>
      <c r="M115" s="114" t="s">
        <v>1027</v>
      </c>
      <c r="N115" s="114" t="s">
        <v>1027</v>
      </c>
      <c r="O115" s="114">
        <v>25.750314191000001</v>
      </c>
      <c r="P115" s="114" t="s">
        <v>1027</v>
      </c>
      <c r="Q115" s="114" t="s">
        <v>1027</v>
      </c>
      <c r="R115" s="114">
        <v>3.7757529929999998</v>
      </c>
      <c r="S115" s="114" t="s">
        <v>1027</v>
      </c>
      <c r="T115" s="114" t="s">
        <v>1027</v>
      </c>
      <c r="U115" s="114">
        <v>40.998081534999997</v>
      </c>
      <c r="V115" s="114" t="s">
        <v>1027</v>
      </c>
      <c r="W115" s="114" t="s">
        <v>1027</v>
      </c>
      <c r="X115" s="114" t="s">
        <v>1027</v>
      </c>
      <c r="Y115" s="114" t="s">
        <v>1027</v>
      </c>
      <c r="Z115" s="114" t="s">
        <v>1027</v>
      </c>
      <c r="AA115" s="114">
        <v>7.8795961910000001</v>
      </c>
      <c r="AB115" s="114"/>
      <c r="AC115" s="114"/>
      <c r="AD115" s="114"/>
      <c r="AE115" s="114"/>
      <c r="AF115" s="114"/>
      <c r="AG115" s="114"/>
    </row>
    <row r="116" spans="1:33" s="98" customFormat="1" ht="13.2">
      <c r="A116" s="111" t="s">
        <v>736</v>
      </c>
      <c r="B116" s="112" t="s">
        <v>737</v>
      </c>
      <c r="C116" s="113" t="s">
        <v>1027</v>
      </c>
      <c r="D116" s="114" t="s">
        <v>1027</v>
      </c>
      <c r="E116" s="114" t="s">
        <v>1027</v>
      </c>
      <c r="F116" s="114">
        <v>35.302250805</v>
      </c>
      <c r="G116" s="114" t="s">
        <v>1027</v>
      </c>
      <c r="H116" s="114" t="s">
        <v>1027</v>
      </c>
      <c r="I116" s="114" t="s">
        <v>1027</v>
      </c>
      <c r="J116" s="114" t="s">
        <v>1027</v>
      </c>
      <c r="K116" s="114">
        <v>7.0654415589999999</v>
      </c>
      <c r="L116" s="114" t="s">
        <v>1027</v>
      </c>
      <c r="M116" s="114">
        <v>4.3471337419999996</v>
      </c>
      <c r="N116" s="114" t="s">
        <v>1027</v>
      </c>
      <c r="O116" s="114">
        <v>5.9489003609999997</v>
      </c>
      <c r="P116" s="114" t="s">
        <v>1027</v>
      </c>
      <c r="Q116" s="114">
        <v>7.138211986</v>
      </c>
      <c r="R116" s="114" t="s">
        <v>1027</v>
      </c>
      <c r="S116" s="114" t="s">
        <v>1027</v>
      </c>
      <c r="T116" s="114" t="s">
        <v>1027</v>
      </c>
      <c r="U116" s="114" t="s">
        <v>1027</v>
      </c>
      <c r="V116" s="114" t="s">
        <v>1027</v>
      </c>
      <c r="W116" s="114" t="s">
        <v>1027</v>
      </c>
      <c r="X116" s="114" t="s">
        <v>1027</v>
      </c>
      <c r="Y116" s="114" t="s">
        <v>1027</v>
      </c>
      <c r="Z116" s="114" t="s">
        <v>1027</v>
      </c>
      <c r="AA116" s="114" t="s">
        <v>1027</v>
      </c>
      <c r="AB116" s="114"/>
      <c r="AC116" s="114"/>
      <c r="AD116" s="114"/>
      <c r="AE116" s="114"/>
      <c r="AF116" s="114"/>
      <c r="AG116" s="114"/>
    </row>
    <row r="117" spans="1:33" s="98" customFormat="1" ht="13.2">
      <c r="A117" s="103" t="s">
        <v>381</v>
      </c>
      <c r="B117" s="104" t="s">
        <v>738</v>
      </c>
      <c r="C117" s="105">
        <v>5.2901060299999996</v>
      </c>
      <c r="D117" s="106" t="s">
        <v>1027</v>
      </c>
      <c r="E117" s="106">
        <v>6.5293947970000001</v>
      </c>
      <c r="F117" s="106" t="s">
        <v>1027</v>
      </c>
      <c r="G117" s="106" t="s">
        <v>1027</v>
      </c>
      <c r="H117" s="106" t="s">
        <v>1027</v>
      </c>
      <c r="I117" s="106" t="s">
        <v>1027</v>
      </c>
      <c r="J117" s="106">
        <v>11.165818208999999</v>
      </c>
      <c r="K117" s="106">
        <v>28.933084909000002</v>
      </c>
      <c r="L117" s="106">
        <v>13.026407195000001</v>
      </c>
      <c r="M117" s="106" t="s">
        <v>1027</v>
      </c>
      <c r="N117" s="106">
        <v>18.979900467</v>
      </c>
      <c r="O117" s="106">
        <v>126.144384731</v>
      </c>
      <c r="P117" s="106">
        <v>13.923835799000001</v>
      </c>
      <c r="Q117" s="106">
        <v>36.387754860999998</v>
      </c>
      <c r="R117" s="106">
        <v>1.11663533</v>
      </c>
      <c r="S117" s="106">
        <v>3.6185483120000002</v>
      </c>
      <c r="T117" s="106">
        <v>11.827847032999999</v>
      </c>
      <c r="U117" s="106" t="s">
        <v>1027</v>
      </c>
      <c r="V117" s="106">
        <v>17.398064542</v>
      </c>
      <c r="W117" s="106" t="s">
        <v>1027</v>
      </c>
      <c r="X117" s="106" t="s">
        <v>1027</v>
      </c>
      <c r="Y117" s="106">
        <v>18.138506496000002</v>
      </c>
      <c r="Z117" s="106" t="s">
        <v>1027</v>
      </c>
      <c r="AA117" s="106">
        <v>31.221959284</v>
      </c>
      <c r="AB117" s="106"/>
      <c r="AC117" s="106"/>
      <c r="AD117" s="106"/>
      <c r="AE117" s="106"/>
      <c r="AF117" s="106"/>
      <c r="AG117" s="106"/>
    </row>
    <row r="118" spans="1:33" s="98" customFormat="1" ht="13.2">
      <c r="A118" s="107" t="s">
        <v>739</v>
      </c>
      <c r="B118" s="108" t="s">
        <v>740</v>
      </c>
      <c r="C118" s="109" t="s">
        <v>1027</v>
      </c>
      <c r="D118" s="110">
        <v>4.854718826</v>
      </c>
      <c r="E118" s="110">
        <v>9.3880871149999994</v>
      </c>
      <c r="F118" s="110">
        <v>11.631169564</v>
      </c>
      <c r="G118" s="110" t="s">
        <v>1027</v>
      </c>
      <c r="H118" s="110">
        <v>4.5106812549999997</v>
      </c>
      <c r="I118" s="110">
        <v>26.049681280000001</v>
      </c>
      <c r="J118" s="110">
        <v>55.537280074999998</v>
      </c>
      <c r="K118" s="110">
        <v>32.905163989000002</v>
      </c>
      <c r="L118" s="110" t="s">
        <v>1027</v>
      </c>
      <c r="M118" s="110">
        <v>19.070867083</v>
      </c>
      <c r="N118" s="110" t="s">
        <v>1027</v>
      </c>
      <c r="O118" s="110">
        <v>22.715216619</v>
      </c>
      <c r="P118" s="110">
        <v>9.9159043059999998</v>
      </c>
      <c r="Q118" s="110" t="s">
        <v>1027</v>
      </c>
      <c r="R118" s="110">
        <v>15.418190935</v>
      </c>
      <c r="S118" s="110" t="s">
        <v>1027</v>
      </c>
      <c r="T118" s="110" t="s">
        <v>1027</v>
      </c>
      <c r="U118" s="110">
        <v>15.206428259999999</v>
      </c>
      <c r="V118" s="110">
        <v>57.961427993999997</v>
      </c>
      <c r="W118" s="110">
        <v>10.174788803</v>
      </c>
      <c r="X118" s="110">
        <v>19.693612776999998</v>
      </c>
      <c r="Y118" s="110">
        <v>3.091901719</v>
      </c>
      <c r="Z118" s="110" t="s">
        <v>1027</v>
      </c>
      <c r="AA118" s="110">
        <v>94.321765550999999</v>
      </c>
      <c r="AB118" s="110"/>
      <c r="AC118" s="110"/>
      <c r="AD118" s="110"/>
      <c r="AE118" s="110"/>
      <c r="AF118" s="110"/>
      <c r="AG118" s="110"/>
    </row>
    <row r="119" spans="1:33" s="98" customFormat="1" ht="13.2">
      <c r="A119" s="111" t="s">
        <v>741</v>
      </c>
      <c r="B119" s="112" t="s">
        <v>742</v>
      </c>
      <c r="C119" s="113" t="s">
        <v>1027</v>
      </c>
      <c r="D119" s="114" t="s">
        <v>1027</v>
      </c>
      <c r="E119" s="114" t="s">
        <v>1027</v>
      </c>
      <c r="F119" s="114">
        <v>7.1025244279999997</v>
      </c>
      <c r="G119" s="114" t="s">
        <v>1027</v>
      </c>
      <c r="H119" s="114" t="s">
        <v>1027</v>
      </c>
      <c r="I119" s="114" t="s">
        <v>1027</v>
      </c>
      <c r="J119" s="114" t="s">
        <v>1027</v>
      </c>
      <c r="K119" s="114">
        <v>3.8033198800000001</v>
      </c>
      <c r="L119" s="114" t="s">
        <v>1027</v>
      </c>
      <c r="M119" s="114" t="s">
        <v>1027</v>
      </c>
      <c r="N119" s="114" t="s">
        <v>1027</v>
      </c>
      <c r="O119" s="114" t="s">
        <v>1027</v>
      </c>
      <c r="P119" s="114" t="s">
        <v>1027</v>
      </c>
      <c r="Q119" s="114" t="s">
        <v>1027</v>
      </c>
      <c r="R119" s="114">
        <v>13.168761957999999</v>
      </c>
      <c r="S119" s="114" t="s">
        <v>1027</v>
      </c>
      <c r="T119" s="114" t="s">
        <v>1027</v>
      </c>
      <c r="U119" s="114" t="s">
        <v>1027</v>
      </c>
      <c r="V119" s="114">
        <v>3.4704777500000001</v>
      </c>
      <c r="W119" s="114">
        <v>6.6210690449999996</v>
      </c>
      <c r="X119" s="114">
        <v>15.931076572</v>
      </c>
      <c r="Y119" s="114">
        <v>1.527895995</v>
      </c>
      <c r="Z119" s="114" t="s">
        <v>1027</v>
      </c>
      <c r="AA119" s="114">
        <v>5.1643794999999999</v>
      </c>
      <c r="AB119" s="114"/>
      <c r="AC119" s="114"/>
      <c r="AD119" s="114"/>
      <c r="AE119" s="114"/>
      <c r="AF119" s="114"/>
      <c r="AG119" s="114"/>
    </row>
    <row r="120" spans="1:33" s="98" customFormat="1" ht="13.2">
      <c r="A120" s="111" t="s">
        <v>743</v>
      </c>
      <c r="B120" s="112" t="s">
        <v>744</v>
      </c>
      <c r="C120" s="113" t="s">
        <v>1027</v>
      </c>
      <c r="D120" s="114" t="s">
        <v>1027</v>
      </c>
      <c r="E120" s="114" t="s">
        <v>1027</v>
      </c>
      <c r="F120" s="114" t="s">
        <v>1027</v>
      </c>
      <c r="G120" s="114" t="s">
        <v>1027</v>
      </c>
      <c r="H120" s="114" t="s">
        <v>1027</v>
      </c>
      <c r="I120" s="114" t="s">
        <v>1027</v>
      </c>
      <c r="J120" s="114" t="s">
        <v>1027</v>
      </c>
      <c r="K120" s="114">
        <v>4.1092316750000002</v>
      </c>
      <c r="L120" s="114" t="s">
        <v>1027</v>
      </c>
      <c r="M120" s="114" t="s">
        <v>1027</v>
      </c>
      <c r="N120" s="114" t="s">
        <v>1027</v>
      </c>
      <c r="O120" s="114" t="s">
        <v>1027</v>
      </c>
      <c r="P120" s="114" t="s">
        <v>1027</v>
      </c>
      <c r="Q120" s="114" t="s">
        <v>1027</v>
      </c>
      <c r="R120" s="114" t="s">
        <v>1027</v>
      </c>
      <c r="S120" s="114" t="s">
        <v>1027</v>
      </c>
      <c r="T120" s="114" t="s">
        <v>1027</v>
      </c>
      <c r="U120" s="114" t="s">
        <v>1027</v>
      </c>
      <c r="V120" s="114" t="s">
        <v>1027</v>
      </c>
      <c r="W120" s="114" t="s">
        <v>1027</v>
      </c>
      <c r="X120" s="114" t="s">
        <v>1027</v>
      </c>
      <c r="Y120" s="114" t="s">
        <v>1027</v>
      </c>
      <c r="Z120" s="114" t="s">
        <v>1027</v>
      </c>
      <c r="AA120" s="114" t="s">
        <v>1027</v>
      </c>
      <c r="AB120" s="114"/>
      <c r="AC120" s="114"/>
      <c r="AD120" s="114"/>
      <c r="AE120" s="114"/>
      <c r="AF120" s="114"/>
      <c r="AG120" s="114"/>
    </row>
    <row r="121" spans="1:33" s="98" customFormat="1" ht="13.2">
      <c r="A121" s="111" t="s">
        <v>745</v>
      </c>
      <c r="B121" s="112" t="s">
        <v>746</v>
      </c>
      <c r="C121" s="113">
        <v>9.1344756070000006</v>
      </c>
      <c r="D121" s="114">
        <v>3.0185321799999998</v>
      </c>
      <c r="E121" s="114">
        <v>9.8587252050000007</v>
      </c>
      <c r="F121" s="114" t="s">
        <v>1027</v>
      </c>
      <c r="G121" s="114" t="s">
        <v>1027</v>
      </c>
      <c r="H121" s="114">
        <v>3.0254367210000002</v>
      </c>
      <c r="I121" s="114" t="s">
        <v>1027</v>
      </c>
      <c r="J121" s="114">
        <v>14.043765928999999</v>
      </c>
      <c r="K121" s="114">
        <v>23.650369757</v>
      </c>
      <c r="L121" s="114">
        <v>16.751307275999999</v>
      </c>
      <c r="M121" s="114">
        <v>9.4168105620000002</v>
      </c>
      <c r="N121" s="114" t="s">
        <v>1027</v>
      </c>
      <c r="O121" s="114">
        <v>9.1924613669999999</v>
      </c>
      <c r="P121" s="114">
        <v>18.805657575000001</v>
      </c>
      <c r="Q121" s="114">
        <v>13.594473126</v>
      </c>
      <c r="R121" s="114">
        <v>16.584510983000001</v>
      </c>
      <c r="S121" s="114" t="s">
        <v>1027</v>
      </c>
      <c r="T121" s="114">
        <v>36.681061255000003</v>
      </c>
      <c r="U121" s="114">
        <v>29.973130020999999</v>
      </c>
      <c r="V121" s="114" t="s">
        <v>1027</v>
      </c>
      <c r="W121" s="114">
        <v>7.7763831469999998</v>
      </c>
      <c r="X121" s="114" t="s">
        <v>1027</v>
      </c>
      <c r="Y121" s="114" t="s">
        <v>1027</v>
      </c>
      <c r="Z121" s="114" t="s">
        <v>1027</v>
      </c>
      <c r="AA121" s="114">
        <v>18.764634932</v>
      </c>
      <c r="AB121" s="114"/>
      <c r="AC121" s="114"/>
      <c r="AD121" s="114"/>
      <c r="AE121" s="114"/>
      <c r="AF121" s="114"/>
      <c r="AG121" s="114"/>
    </row>
    <row r="122" spans="1:33" s="98" customFormat="1" ht="13.2">
      <c r="A122" s="111" t="s">
        <v>747</v>
      </c>
      <c r="B122" s="112" t="s">
        <v>748</v>
      </c>
      <c r="C122" s="113" t="s">
        <v>1027</v>
      </c>
      <c r="D122" s="114" t="s">
        <v>1027</v>
      </c>
      <c r="E122" s="114" t="s">
        <v>1027</v>
      </c>
      <c r="F122" s="114">
        <v>3.1290609069999999</v>
      </c>
      <c r="G122" s="114" t="s">
        <v>1027</v>
      </c>
      <c r="H122" s="114" t="s">
        <v>1027</v>
      </c>
      <c r="I122" s="114">
        <v>10.727101724000001</v>
      </c>
      <c r="J122" s="114" t="s">
        <v>1027</v>
      </c>
      <c r="K122" s="114">
        <v>2.8649009200000002</v>
      </c>
      <c r="L122" s="114" t="s">
        <v>1027</v>
      </c>
      <c r="M122" s="114" t="s">
        <v>1027</v>
      </c>
      <c r="N122" s="114" t="s">
        <v>1027</v>
      </c>
      <c r="O122" s="114">
        <v>113.55086885</v>
      </c>
      <c r="P122" s="114">
        <v>2.326731213</v>
      </c>
      <c r="Q122" s="114" t="s">
        <v>1027</v>
      </c>
      <c r="R122" s="114">
        <v>3.7757529929999998</v>
      </c>
      <c r="S122" s="114" t="s">
        <v>1027</v>
      </c>
      <c r="T122" s="114">
        <v>35.452118839999997</v>
      </c>
      <c r="U122" s="114" t="s">
        <v>1027</v>
      </c>
      <c r="V122" s="114">
        <v>13.238260023</v>
      </c>
      <c r="W122" s="114" t="s">
        <v>1027</v>
      </c>
      <c r="X122" s="114" t="s">
        <v>1027</v>
      </c>
      <c r="Y122" s="114" t="s">
        <v>1027</v>
      </c>
      <c r="Z122" s="114">
        <v>3.3145006530000001</v>
      </c>
      <c r="AA122" s="114">
        <v>4.5155521050000003</v>
      </c>
      <c r="AB122" s="114"/>
      <c r="AC122" s="114"/>
      <c r="AD122" s="114"/>
      <c r="AE122" s="114"/>
      <c r="AF122" s="114"/>
      <c r="AG122" s="114"/>
    </row>
    <row r="123" spans="1:33" s="98" customFormat="1" ht="13.2">
      <c r="A123" s="111" t="s">
        <v>749</v>
      </c>
      <c r="B123" s="112" t="s">
        <v>750</v>
      </c>
      <c r="C123" s="113" t="s">
        <v>1027</v>
      </c>
      <c r="D123" s="114" t="s">
        <v>1027</v>
      </c>
      <c r="E123" s="114" t="s">
        <v>1027</v>
      </c>
      <c r="F123" s="114">
        <v>4.0486251910000002</v>
      </c>
      <c r="G123" s="114" t="s">
        <v>1027</v>
      </c>
      <c r="H123" s="114" t="s">
        <v>1027</v>
      </c>
      <c r="I123" s="114">
        <v>4.3932862290000001</v>
      </c>
      <c r="J123" s="114" t="s">
        <v>1027</v>
      </c>
      <c r="K123" s="114" t="s">
        <v>1027</v>
      </c>
      <c r="L123" s="114" t="s">
        <v>1027</v>
      </c>
      <c r="M123" s="114" t="s">
        <v>1027</v>
      </c>
      <c r="N123" s="114" t="s">
        <v>1027</v>
      </c>
      <c r="O123" s="114" t="s">
        <v>1027</v>
      </c>
      <c r="P123" s="114" t="s">
        <v>1027</v>
      </c>
      <c r="Q123" s="114">
        <v>3.616251434</v>
      </c>
      <c r="R123" s="114" t="s">
        <v>1027</v>
      </c>
      <c r="S123" s="114" t="s">
        <v>1027</v>
      </c>
      <c r="T123" s="114" t="s">
        <v>1027</v>
      </c>
      <c r="U123" s="114" t="s">
        <v>1027</v>
      </c>
      <c r="V123" s="114">
        <v>5.158565726</v>
      </c>
      <c r="W123" s="114">
        <v>6.3249903029999999</v>
      </c>
      <c r="X123" s="114" t="s">
        <v>1027</v>
      </c>
      <c r="Y123" s="114" t="s">
        <v>1027</v>
      </c>
      <c r="Z123" s="114">
        <v>2.918964119</v>
      </c>
      <c r="AA123" s="114" t="s">
        <v>1027</v>
      </c>
      <c r="AB123" s="114"/>
      <c r="AC123" s="114"/>
      <c r="AD123" s="114"/>
      <c r="AE123" s="114"/>
      <c r="AF123" s="114"/>
      <c r="AG123" s="114"/>
    </row>
    <row r="124" spans="1:33" s="98" customFormat="1" ht="13.2">
      <c r="A124" s="111" t="s">
        <v>367</v>
      </c>
      <c r="B124" s="112" t="s">
        <v>751</v>
      </c>
      <c r="C124" s="113">
        <v>4.155846393</v>
      </c>
      <c r="D124" s="114" t="s">
        <v>1027</v>
      </c>
      <c r="E124" s="114" t="s">
        <v>1027</v>
      </c>
      <c r="F124" s="114">
        <v>8.9297194100000006</v>
      </c>
      <c r="G124" s="114" t="s">
        <v>1027</v>
      </c>
      <c r="H124" s="114" t="s">
        <v>1027</v>
      </c>
      <c r="I124" s="114">
        <v>9.4588037709999995</v>
      </c>
      <c r="J124" s="114">
        <v>13.949980294</v>
      </c>
      <c r="K124" s="114">
        <v>4.3037823270000004</v>
      </c>
      <c r="L124" s="114" t="s">
        <v>1027</v>
      </c>
      <c r="M124" s="114" t="s">
        <v>1027</v>
      </c>
      <c r="N124" s="114">
        <v>1.35527205</v>
      </c>
      <c r="O124" s="114">
        <v>47.079529401000002</v>
      </c>
      <c r="P124" s="114">
        <v>12.097360761999999</v>
      </c>
      <c r="Q124" s="114">
        <v>2.0954818140000002</v>
      </c>
      <c r="R124" s="114" t="s">
        <v>1027</v>
      </c>
      <c r="S124" s="114">
        <v>1.530546073</v>
      </c>
      <c r="T124" s="114" t="s">
        <v>1027</v>
      </c>
      <c r="U124" s="114" t="s">
        <v>1027</v>
      </c>
      <c r="V124" s="114">
        <v>9.719422711</v>
      </c>
      <c r="W124" s="114">
        <v>6.4700378389999997</v>
      </c>
      <c r="X124" s="114" t="s">
        <v>1027</v>
      </c>
      <c r="Y124" s="114">
        <v>9.1787595090000007</v>
      </c>
      <c r="Z124" s="114" t="s">
        <v>1027</v>
      </c>
      <c r="AA124" s="114">
        <v>63.545585901999999</v>
      </c>
      <c r="AB124" s="114"/>
      <c r="AC124" s="114"/>
      <c r="AD124" s="114"/>
      <c r="AE124" s="114"/>
      <c r="AF124" s="114"/>
      <c r="AG124" s="114"/>
    </row>
    <row r="125" spans="1:33" s="98" customFormat="1" ht="13.2">
      <c r="A125" s="111" t="s">
        <v>752</v>
      </c>
      <c r="B125" s="112" t="s">
        <v>753</v>
      </c>
      <c r="C125" s="113" t="s">
        <v>1027</v>
      </c>
      <c r="D125" s="114">
        <v>1.7288849100000001</v>
      </c>
      <c r="E125" s="114" t="s">
        <v>1027</v>
      </c>
      <c r="F125" s="114" t="s">
        <v>1027</v>
      </c>
      <c r="G125" s="114" t="s">
        <v>1027</v>
      </c>
      <c r="H125" s="114" t="s">
        <v>1027</v>
      </c>
      <c r="I125" s="114" t="s">
        <v>1027</v>
      </c>
      <c r="J125" s="114" t="s">
        <v>1027</v>
      </c>
      <c r="K125" s="114" t="s">
        <v>1027</v>
      </c>
      <c r="L125" s="114" t="s">
        <v>1027</v>
      </c>
      <c r="M125" s="114" t="s">
        <v>1027</v>
      </c>
      <c r="N125" s="114" t="s">
        <v>1027</v>
      </c>
      <c r="O125" s="114">
        <v>5.8393222360000001</v>
      </c>
      <c r="P125" s="114" t="s">
        <v>1027</v>
      </c>
      <c r="Q125" s="114" t="s">
        <v>1027</v>
      </c>
      <c r="R125" s="114">
        <v>9.161767373</v>
      </c>
      <c r="S125" s="114" t="s">
        <v>1027</v>
      </c>
      <c r="T125" s="114" t="s">
        <v>1027</v>
      </c>
      <c r="U125" s="114" t="s">
        <v>1027</v>
      </c>
      <c r="V125" s="114">
        <v>6.9718996549999996</v>
      </c>
      <c r="W125" s="114" t="s">
        <v>1027</v>
      </c>
      <c r="X125" s="114">
        <v>5.7196275339999998</v>
      </c>
      <c r="Y125" s="114" t="s">
        <v>1027</v>
      </c>
      <c r="Z125" s="114" t="s">
        <v>1027</v>
      </c>
      <c r="AA125" s="114" t="s">
        <v>1027</v>
      </c>
      <c r="AB125" s="114"/>
      <c r="AC125" s="114"/>
      <c r="AD125" s="114"/>
      <c r="AE125" s="114"/>
      <c r="AF125" s="114"/>
      <c r="AG125" s="114"/>
    </row>
    <row r="126" spans="1:33" s="98" customFormat="1" ht="13.2">
      <c r="A126" s="111" t="s">
        <v>754</v>
      </c>
      <c r="B126" s="112" t="s">
        <v>755</v>
      </c>
      <c r="C126" s="113" t="s">
        <v>1027</v>
      </c>
      <c r="D126" s="114" t="s">
        <v>1027</v>
      </c>
      <c r="E126" s="114" t="s">
        <v>1027</v>
      </c>
      <c r="F126" s="114">
        <v>7.0785040160000001</v>
      </c>
      <c r="G126" s="114" t="s">
        <v>1027</v>
      </c>
      <c r="H126" s="114" t="s">
        <v>1027</v>
      </c>
      <c r="I126" s="114" t="s">
        <v>1027</v>
      </c>
      <c r="J126" s="114" t="s">
        <v>1027</v>
      </c>
      <c r="K126" s="114">
        <v>7.9667857980000001</v>
      </c>
      <c r="L126" s="114" t="s">
        <v>1027</v>
      </c>
      <c r="M126" s="114" t="s">
        <v>1027</v>
      </c>
      <c r="N126" s="114" t="s">
        <v>1027</v>
      </c>
      <c r="O126" s="114">
        <v>36.206572928999996</v>
      </c>
      <c r="P126" s="114" t="s">
        <v>1027</v>
      </c>
      <c r="Q126" s="114" t="s">
        <v>1027</v>
      </c>
      <c r="R126" s="114">
        <v>7.5515059859999996</v>
      </c>
      <c r="S126" s="114" t="s">
        <v>1027</v>
      </c>
      <c r="T126" s="114" t="s">
        <v>1027</v>
      </c>
      <c r="U126" s="114" t="s">
        <v>1027</v>
      </c>
      <c r="V126" s="114" t="s">
        <v>1027</v>
      </c>
      <c r="W126" s="114">
        <v>3.003626492</v>
      </c>
      <c r="X126" s="114">
        <v>6.891181939</v>
      </c>
      <c r="Y126" s="114" t="s">
        <v>1027</v>
      </c>
      <c r="Z126" s="114" t="s">
        <v>1027</v>
      </c>
      <c r="AA126" s="114" t="s">
        <v>1027</v>
      </c>
      <c r="AB126" s="114"/>
      <c r="AC126" s="114"/>
      <c r="AD126" s="114"/>
      <c r="AE126" s="114"/>
      <c r="AF126" s="114"/>
      <c r="AG126" s="114"/>
    </row>
    <row r="127" spans="1:33" s="98" customFormat="1" ht="13.2">
      <c r="A127" s="111" t="s">
        <v>345</v>
      </c>
      <c r="B127" s="112" t="s">
        <v>346</v>
      </c>
      <c r="C127" s="113">
        <v>61.312216067000001</v>
      </c>
      <c r="D127" s="114">
        <v>26.281357533000001</v>
      </c>
      <c r="E127" s="114">
        <v>100.366755591</v>
      </c>
      <c r="F127" s="114">
        <v>159.930046608</v>
      </c>
      <c r="G127" s="114">
        <v>31.453183015</v>
      </c>
      <c r="H127" s="114">
        <v>85.326911007999996</v>
      </c>
      <c r="I127" s="114">
        <v>155.24262563600001</v>
      </c>
      <c r="J127" s="114">
        <v>77.069156966999998</v>
      </c>
      <c r="K127" s="114">
        <v>210.18560899100001</v>
      </c>
      <c r="L127" s="114">
        <v>18.448662299999999</v>
      </c>
      <c r="M127" s="114" t="s">
        <v>1027</v>
      </c>
      <c r="N127" s="114">
        <v>21.356017772000001</v>
      </c>
      <c r="O127" s="114">
        <v>361.54674010899998</v>
      </c>
      <c r="P127" s="114">
        <v>80.654988977000002</v>
      </c>
      <c r="Q127" s="114">
        <v>58.893190160000003</v>
      </c>
      <c r="R127" s="114">
        <v>82.902173624</v>
      </c>
      <c r="S127" s="114">
        <v>9.9099152060000009</v>
      </c>
      <c r="T127" s="114">
        <v>147.342931101</v>
      </c>
      <c r="U127" s="114">
        <v>24.951193219</v>
      </c>
      <c r="V127" s="114">
        <v>338.87130599199998</v>
      </c>
      <c r="W127" s="114">
        <v>88.482945176000001</v>
      </c>
      <c r="X127" s="114">
        <v>66.940941652999996</v>
      </c>
      <c r="Y127" s="114">
        <v>81.938738448999999</v>
      </c>
      <c r="Z127" s="114">
        <v>31.000471922999999</v>
      </c>
      <c r="AA127" s="114">
        <v>212.876187399</v>
      </c>
      <c r="AB127" s="114"/>
      <c r="AC127" s="114"/>
      <c r="AD127" s="114"/>
      <c r="AE127" s="114"/>
      <c r="AF127" s="114"/>
      <c r="AG127" s="114"/>
    </row>
    <row r="128" spans="1:33" s="98" customFormat="1" ht="13.2">
      <c r="A128" s="111" t="s">
        <v>756</v>
      </c>
      <c r="B128" s="112" t="s">
        <v>757</v>
      </c>
      <c r="C128" s="113">
        <v>11.237197308000001</v>
      </c>
      <c r="D128" s="114" t="s">
        <v>1027</v>
      </c>
      <c r="E128" s="114">
        <v>6.4410584670000004</v>
      </c>
      <c r="F128" s="114">
        <v>6.4181128080000001</v>
      </c>
      <c r="G128" s="114">
        <v>3.1250483779999998</v>
      </c>
      <c r="H128" s="114">
        <v>4.5047486369999996</v>
      </c>
      <c r="I128" s="114" t="s">
        <v>1027</v>
      </c>
      <c r="J128" s="114">
        <v>18.360044741999999</v>
      </c>
      <c r="K128" s="114" t="s">
        <v>1027</v>
      </c>
      <c r="L128" s="114" t="s">
        <v>1027</v>
      </c>
      <c r="M128" s="114" t="s">
        <v>1027</v>
      </c>
      <c r="N128" s="114" t="s">
        <v>1027</v>
      </c>
      <c r="O128" s="114">
        <v>46.799980453000003</v>
      </c>
      <c r="P128" s="114" t="s">
        <v>1027</v>
      </c>
      <c r="Q128" s="114" t="s">
        <v>1027</v>
      </c>
      <c r="R128" s="114">
        <v>3.2801369239999998</v>
      </c>
      <c r="S128" s="114" t="s">
        <v>1027</v>
      </c>
      <c r="T128" s="114">
        <v>8.0092032270000004</v>
      </c>
      <c r="U128" s="114">
        <v>1</v>
      </c>
      <c r="V128" s="114">
        <v>4.2572885530000004</v>
      </c>
      <c r="W128" s="114">
        <v>6.7805080740000001</v>
      </c>
      <c r="X128" s="114">
        <v>6.5469427119999999</v>
      </c>
      <c r="Y128" s="114" t="s">
        <v>1027</v>
      </c>
      <c r="Z128" s="114" t="s">
        <v>1027</v>
      </c>
      <c r="AA128" s="114">
        <v>10.749068628</v>
      </c>
      <c r="AB128" s="114"/>
      <c r="AC128" s="114"/>
      <c r="AD128" s="114"/>
      <c r="AE128" s="114"/>
      <c r="AF128" s="114"/>
      <c r="AG128" s="114"/>
    </row>
    <row r="129" spans="1:33" s="98" customFormat="1" ht="13.2">
      <c r="A129" s="111" t="s">
        <v>758</v>
      </c>
      <c r="B129" s="112" t="s">
        <v>759</v>
      </c>
      <c r="C129" s="113" t="s">
        <v>1027</v>
      </c>
      <c r="D129" s="114" t="s">
        <v>1027</v>
      </c>
      <c r="E129" s="114">
        <v>14.195862734</v>
      </c>
      <c r="F129" s="114">
        <v>8.8141087969999994</v>
      </c>
      <c r="G129" s="114" t="s">
        <v>1027</v>
      </c>
      <c r="H129" s="114">
        <v>8.2300754380000001</v>
      </c>
      <c r="I129" s="114">
        <v>2.8269264070000002</v>
      </c>
      <c r="J129" s="114" t="s">
        <v>1027</v>
      </c>
      <c r="K129" s="114">
        <v>7.8656205640000003</v>
      </c>
      <c r="L129" s="114" t="s">
        <v>1027</v>
      </c>
      <c r="M129" s="114" t="s">
        <v>1027</v>
      </c>
      <c r="N129" s="114">
        <v>1.9274285010000001</v>
      </c>
      <c r="O129" s="114">
        <v>57.602530053999999</v>
      </c>
      <c r="P129" s="114">
        <v>8.8197287630000005</v>
      </c>
      <c r="Q129" s="114" t="s">
        <v>1027</v>
      </c>
      <c r="R129" s="114" t="s">
        <v>1027</v>
      </c>
      <c r="S129" s="114" t="s">
        <v>1027</v>
      </c>
      <c r="T129" s="114" t="s">
        <v>1027</v>
      </c>
      <c r="U129" s="114">
        <v>6.8330135890000001</v>
      </c>
      <c r="V129" s="114">
        <v>33.435721151999999</v>
      </c>
      <c r="W129" s="114" t="s">
        <v>1027</v>
      </c>
      <c r="X129" s="114" t="s">
        <v>1027</v>
      </c>
      <c r="Y129" s="114" t="s">
        <v>1027</v>
      </c>
      <c r="Z129" s="114" t="s">
        <v>1027</v>
      </c>
      <c r="AA129" s="114" t="s">
        <v>1027</v>
      </c>
      <c r="AB129" s="114"/>
      <c r="AC129" s="114"/>
      <c r="AD129" s="114"/>
      <c r="AE129" s="114"/>
      <c r="AF129" s="114"/>
      <c r="AG129" s="114"/>
    </row>
    <row r="130" spans="1:33" s="98" customFormat="1" ht="13.2">
      <c r="A130" s="111" t="s">
        <v>760</v>
      </c>
      <c r="B130" s="112" t="s">
        <v>761</v>
      </c>
      <c r="C130" s="113" t="s">
        <v>1027</v>
      </c>
      <c r="D130" s="114" t="s">
        <v>1027</v>
      </c>
      <c r="E130" s="114">
        <v>4.3416367080000002</v>
      </c>
      <c r="F130" s="114">
        <v>17.173964029</v>
      </c>
      <c r="G130" s="114">
        <v>5.8899577970000001</v>
      </c>
      <c r="H130" s="114" t="s">
        <v>1027</v>
      </c>
      <c r="I130" s="114" t="s">
        <v>1027</v>
      </c>
      <c r="J130" s="114" t="s">
        <v>1027</v>
      </c>
      <c r="K130" s="114">
        <v>26.595134178999999</v>
      </c>
      <c r="L130" s="114">
        <v>7.9368926420000001</v>
      </c>
      <c r="M130" s="114">
        <v>4.3795992750000003</v>
      </c>
      <c r="N130" s="114" t="s">
        <v>1027</v>
      </c>
      <c r="O130" s="114">
        <v>20.785647747999999</v>
      </c>
      <c r="P130" s="114">
        <v>8.4247704639999998</v>
      </c>
      <c r="Q130" s="114" t="s">
        <v>1027</v>
      </c>
      <c r="R130" s="114" t="s">
        <v>1027</v>
      </c>
      <c r="S130" s="114" t="s">
        <v>1027</v>
      </c>
      <c r="T130" s="114">
        <v>16.018406454000001</v>
      </c>
      <c r="U130" s="114" t="s">
        <v>1027</v>
      </c>
      <c r="V130" s="114">
        <v>4.5759014130000004</v>
      </c>
      <c r="W130" s="114">
        <v>96.674529129000007</v>
      </c>
      <c r="X130" s="114" t="s">
        <v>1027</v>
      </c>
      <c r="Y130" s="114">
        <v>4.8996470499999996</v>
      </c>
      <c r="Z130" s="114" t="s">
        <v>1027</v>
      </c>
      <c r="AA130" s="114" t="s">
        <v>1027</v>
      </c>
      <c r="AB130" s="114"/>
      <c r="AC130" s="114"/>
      <c r="AD130" s="114"/>
      <c r="AE130" s="114"/>
      <c r="AF130" s="114"/>
      <c r="AG130" s="114"/>
    </row>
    <row r="131" spans="1:33" s="98" customFormat="1" ht="13.2">
      <c r="A131" s="111" t="s">
        <v>762</v>
      </c>
      <c r="B131" s="112" t="s">
        <v>763</v>
      </c>
      <c r="C131" s="113">
        <v>14.817232411000001</v>
      </c>
      <c r="D131" s="114" t="s">
        <v>1027</v>
      </c>
      <c r="E131" s="114">
        <v>61.477364571999999</v>
      </c>
      <c r="F131" s="114">
        <v>15.883790250000001</v>
      </c>
      <c r="G131" s="114" t="s">
        <v>1027</v>
      </c>
      <c r="H131" s="114">
        <v>8.1586625179999999</v>
      </c>
      <c r="I131" s="114">
        <v>56.271067899000002</v>
      </c>
      <c r="J131" s="114">
        <v>8.1265209009999992</v>
      </c>
      <c r="K131" s="114">
        <v>88.627785615999997</v>
      </c>
      <c r="L131" s="114">
        <v>5.4623677099999997</v>
      </c>
      <c r="M131" s="114">
        <v>2.1897996370000001</v>
      </c>
      <c r="N131" s="114" t="s">
        <v>1027</v>
      </c>
      <c r="O131" s="114">
        <v>439.522322987</v>
      </c>
      <c r="P131" s="114">
        <v>27.721845347999999</v>
      </c>
      <c r="Q131" s="114">
        <v>7.9039616009999998</v>
      </c>
      <c r="R131" s="114">
        <v>89.835049033999994</v>
      </c>
      <c r="S131" s="114" t="s">
        <v>1027</v>
      </c>
      <c r="T131" s="114">
        <v>50.558497760999998</v>
      </c>
      <c r="U131" s="114">
        <v>139.462147004</v>
      </c>
      <c r="V131" s="114">
        <v>89.176416547000002</v>
      </c>
      <c r="W131" s="114">
        <v>46.805247680999997</v>
      </c>
      <c r="X131" s="114">
        <v>8.2718656710000005</v>
      </c>
      <c r="Y131" s="114">
        <v>31.374431962999999</v>
      </c>
      <c r="Z131" s="114">
        <v>32.658884708000002</v>
      </c>
      <c r="AA131" s="114">
        <v>111.999643691</v>
      </c>
      <c r="AB131" s="114"/>
      <c r="AC131" s="114"/>
      <c r="AD131" s="114"/>
      <c r="AE131" s="114"/>
      <c r="AF131" s="114"/>
      <c r="AG131" s="114"/>
    </row>
    <row r="132" spans="1:33" s="98" customFormat="1" ht="13.2">
      <c r="A132" s="111" t="s">
        <v>764</v>
      </c>
      <c r="B132" s="112" t="s">
        <v>765</v>
      </c>
      <c r="C132" s="113" t="s">
        <v>1027</v>
      </c>
      <c r="D132" s="114" t="s">
        <v>1027</v>
      </c>
      <c r="E132" s="114">
        <v>10.716853228</v>
      </c>
      <c r="F132" s="114">
        <v>11.057323031999999</v>
      </c>
      <c r="G132" s="114" t="s">
        <v>1027</v>
      </c>
      <c r="H132" s="114">
        <v>6.3167572109999996</v>
      </c>
      <c r="I132" s="114">
        <v>15.467946242</v>
      </c>
      <c r="J132" s="114" t="s">
        <v>1027</v>
      </c>
      <c r="K132" s="114">
        <v>79.955340051999997</v>
      </c>
      <c r="L132" s="114" t="s">
        <v>1027</v>
      </c>
      <c r="M132" s="114">
        <v>5.8880565369999998</v>
      </c>
      <c r="N132" s="114">
        <v>48.183960902999999</v>
      </c>
      <c r="O132" s="114">
        <v>78.144606061999994</v>
      </c>
      <c r="P132" s="114">
        <v>27.763561557999999</v>
      </c>
      <c r="Q132" s="114">
        <v>28.850986952</v>
      </c>
      <c r="R132" s="114">
        <v>20.935763369</v>
      </c>
      <c r="S132" s="114">
        <v>5.6876030269999998</v>
      </c>
      <c r="T132" s="114" t="s">
        <v>1027</v>
      </c>
      <c r="U132" s="114">
        <v>48.373771636999997</v>
      </c>
      <c r="V132" s="114">
        <v>45.097606497000001</v>
      </c>
      <c r="W132" s="114">
        <v>6.735496243</v>
      </c>
      <c r="X132" s="114">
        <v>13.105727311000001</v>
      </c>
      <c r="Y132" s="114">
        <v>7.1731959009999997</v>
      </c>
      <c r="Z132" s="114" t="s">
        <v>1027</v>
      </c>
      <c r="AA132" s="114">
        <v>22.762122536</v>
      </c>
      <c r="AB132" s="114"/>
      <c r="AC132" s="114"/>
      <c r="AD132" s="114"/>
      <c r="AE132" s="114"/>
      <c r="AF132" s="114"/>
      <c r="AG132" s="114"/>
    </row>
    <row r="133" spans="1:33" s="98" customFormat="1" ht="13.2">
      <c r="A133" s="103" t="s">
        <v>766</v>
      </c>
      <c r="B133" s="104" t="s">
        <v>767</v>
      </c>
      <c r="C133" s="105">
        <v>4.10184002</v>
      </c>
      <c r="D133" s="106">
        <v>18.238141980999998</v>
      </c>
      <c r="E133" s="106">
        <v>41.083644577000001</v>
      </c>
      <c r="F133" s="106">
        <v>90.737638238000002</v>
      </c>
      <c r="G133" s="106" t="s">
        <v>1027</v>
      </c>
      <c r="H133" s="106">
        <v>28.314332262000001</v>
      </c>
      <c r="I133" s="106">
        <v>60.860679158000003</v>
      </c>
      <c r="J133" s="106">
        <v>73.167993764000002</v>
      </c>
      <c r="K133" s="106">
        <v>84.759999583999999</v>
      </c>
      <c r="L133" s="106">
        <v>21.921408454000002</v>
      </c>
      <c r="M133" s="106">
        <v>28.500636615000001</v>
      </c>
      <c r="N133" s="106">
        <v>14.286691526</v>
      </c>
      <c r="O133" s="106">
        <v>291.03294332600001</v>
      </c>
      <c r="P133" s="106">
        <v>24.510613658</v>
      </c>
      <c r="Q133" s="106">
        <v>47.307536872</v>
      </c>
      <c r="R133" s="106">
        <v>147.594994477</v>
      </c>
      <c r="S133" s="106" t="s">
        <v>1027</v>
      </c>
      <c r="T133" s="106">
        <v>18.285182016</v>
      </c>
      <c r="U133" s="106">
        <v>71.549561827999995</v>
      </c>
      <c r="V133" s="106">
        <v>83.029103890000002</v>
      </c>
      <c r="W133" s="106">
        <v>77.067448768000006</v>
      </c>
      <c r="X133" s="106">
        <v>27.613995871</v>
      </c>
      <c r="Y133" s="106">
        <v>106.088963335</v>
      </c>
      <c r="Z133" s="106">
        <v>43.631277044999997</v>
      </c>
      <c r="AA133" s="106">
        <v>132.86315141599999</v>
      </c>
      <c r="AB133" s="106"/>
      <c r="AC133" s="106"/>
      <c r="AD133" s="106"/>
      <c r="AE133" s="106"/>
      <c r="AF133" s="106"/>
      <c r="AG133" s="106"/>
    </row>
    <row r="134" spans="1:33" s="98" customFormat="1" ht="13.2">
      <c r="A134" s="107" t="s">
        <v>768</v>
      </c>
      <c r="B134" s="108" t="s">
        <v>769</v>
      </c>
      <c r="C134" s="109">
        <v>31.715158555999999</v>
      </c>
      <c r="D134" s="110" t="s">
        <v>1027</v>
      </c>
      <c r="E134" s="110">
        <v>14.583422090999999</v>
      </c>
      <c r="F134" s="110">
        <v>73.107943677999998</v>
      </c>
      <c r="G134" s="110">
        <v>25.718221120999999</v>
      </c>
      <c r="H134" s="110">
        <v>44.154462143000003</v>
      </c>
      <c r="I134" s="110">
        <v>74.515946405999998</v>
      </c>
      <c r="J134" s="110">
        <v>52.689847831999998</v>
      </c>
      <c r="K134" s="110">
        <v>42.393026290000002</v>
      </c>
      <c r="L134" s="110">
        <v>14.613668562999999</v>
      </c>
      <c r="M134" s="110" t="s">
        <v>1027</v>
      </c>
      <c r="N134" s="110">
        <v>8.8891307140000002</v>
      </c>
      <c r="O134" s="110">
        <v>178.39576732</v>
      </c>
      <c r="P134" s="110">
        <v>10.764907690999999</v>
      </c>
      <c r="Q134" s="110">
        <v>5.1505192539999998</v>
      </c>
      <c r="R134" s="110">
        <v>41.176671536999997</v>
      </c>
      <c r="S134" s="110" t="s">
        <v>1027</v>
      </c>
      <c r="T134" s="110" t="s">
        <v>1027</v>
      </c>
      <c r="U134" s="110">
        <v>10</v>
      </c>
      <c r="V134" s="110">
        <v>33.421093061999997</v>
      </c>
      <c r="W134" s="110">
        <v>7.8153902390000001</v>
      </c>
      <c r="X134" s="110" t="s">
        <v>1027</v>
      </c>
      <c r="Y134" s="110">
        <v>60.594965950000002</v>
      </c>
      <c r="Z134" s="110">
        <v>17.296838608000002</v>
      </c>
      <c r="AA134" s="110">
        <v>72.608216304999999</v>
      </c>
      <c r="AB134" s="110"/>
      <c r="AC134" s="110"/>
      <c r="AD134" s="110"/>
      <c r="AE134" s="110"/>
      <c r="AF134" s="110"/>
      <c r="AG134" s="110"/>
    </row>
    <row r="135" spans="1:33" s="98" customFormat="1" ht="13.2">
      <c r="A135" s="111" t="s">
        <v>770</v>
      </c>
      <c r="B135" s="112" t="s">
        <v>771</v>
      </c>
      <c r="C135" s="113">
        <v>22.098881393999999</v>
      </c>
      <c r="D135" s="114">
        <v>28.653064544999999</v>
      </c>
      <c r="E135" s="114">
        <v>38.533374004999999</v>
      </c>
      <c r="F135" s="114">
        <v>42.289769358000001</v>
      </c>
      <c r="G135" s="114">
        <v>5.3379192529999999</v>
      </c>
      <c r="H135" s="114">
        <v>19.493761797000001</v>
      </c>
      <c r="I135" s="114">
        <v>133.46512139199999</v>
      </c>
      <c r="J135" s="114">
        <v>140.082264122</v>
      </c>
      <c r="K135" s="114">
        <v>116.20321262500001</v>
      </c>
      <c r="L135" s="114">
        <v>57.089214284999997</v>
      </c>
      <c r="M135" s="114">
        <v>30.744534289000001</v>
      </c>
      <c r="N135" s="114">
        <v>44.215237897999998</v>
      </c>
      <c r="O135" s="114">
        <v>290.50071921199998</v>
      </c>
      <c r="P135" s="114">
        <v>92.033858158000001</v>
      </c>
      <c r="Q135" s="114">
        <v>94.856286288000007</v>
      </c>
      <c r="R135" s="114">
        <v>97.655952260000007</v>
      </c>
      <c r="S135" s="114">
        <v>11.787125612000001</v>
      </c>
      <c r="T135" s="114">
        <v>27.263921635999999</v>
      </c>
      <c r="U135" s="114">
        <v>17.480842802000002</v>
      </c>
      <c r="V135" s="114">
        <v>77.298503443000001</v>
      </c>
      <c r="W135" s="114">
        <v>97.410648558000005</v>
      </c>
      <c r="X135" s="114">
        <v>91.267948547000003</v>
      </c>
      <c r="Y135" s="114">
        <v>109.56316781699999</v>
      </c>
      <c r="Z135" s="114">
        <v>63.735589795999999</v>
      </c>
      <c r="AA135" s="114">
        <v>106.208950883</v>
      </c>
      <c r="AB135" s="114"/>
      <c r="AC135" s="114"/>
      <c r="AD135" s="114"/>
      <c r="AE135" s="114"/>
      <c r="AF135" s="114"/>
      <c r="AG135" s="114"/>
    </row>
    <row r="136" spans="1:33" s="98" customFormat="1" ht="13.2">
      <c r="A136" s="111" t="s">
        <v>772</v>
      </c>
      <c r="B136" s="112" t="s">
        <v>773</v>
      </c>
      <c r="C136" s="113" t="s">
        <v>1027</v>
      </c>
      <c r="D136" s="114" t="s">
        <v>1027</v>
      </c>
      <c r="E136" s="114">
        <v>7.4350402600000001</v>
      </c>
      <c r="F136" s="114" t="s">
        <v>1027</v>
      </c>
      <c r="G136" s="114" t="s">
        <v>1027</v>
      </c>
      <c r="H136" s="114" t="s">
        <v>1027</v>
      </c>
      <c r="I136" s="114" t="s">
        <v>1027</v>
      </c>
      <c r="J136" s="114" t="s">
        <v>1027</v>
      </c>
      <c r="K136" s="114" t="s">
        <v>1027</v>
      </c>
      <c r="L136" s="114">
        <v>3.5380041969999998</v>
      </c>
      <c r="M136" s="114" t="s">
        <v>1027</v>
      </c>
      <c r="N136" s="114" t="s">
        <v>1027</v>
      </c>
      <c r="O136" s="114">
        <v>11.046231235</v>
      </c>
      <c r="P136" s="114" t="s">
        <v>1027</v>
      </c>
      <c r="Q136" s="114" t="s">
        <v>1027</v>
      </c>
      <c r="R136" s="114">
        <v>6.9840250780000002</v>
      </c>
      <c r="S136" s="114" t="s">
        <v>1027</v>
      </c>
      <c r="T136" s="114" t="s">
        <v>1027</v>
      </c>
      <c r="U136" s="114" t="s">
        <v>1027</v>
      </c>
      <c r="V136" s="114" t="s">
        <v>1027</v>
      </c>
      <c r="W136" s="114" t="s">
        <v>1027</v>
      </c>
      <c r="X136" s="114">
        <v>47.789411018000003</v>
      </c>
      <c r="Y136" s="114" t="s">
        <v>1027</v>
      </c>
      <c r="Z136" s="114" t="s">
        <v>1027</v>
      </c>
      <c r="AA136" s="114">
        <v>6.2692690449999997</v>
      </c>
      <c r="AB136" s="114"/>
      <c r="AC136" s="114"/>
      <c r="AD136" s="114"/>
      <c r="AE136" s="114"/>
      <c r="AF136" s="114"/>
      <c r="AG136" s="114"/>
    </row>
    <row r="137" spans="1:33" s="98" customFormat="1" ht="13.2">
      <c r="A137" s="111" t="s">
        <v>774</v>
      </c>
      <c r="B137" s="112" t="s">
        <v>775</v>
      </c>
      <c r="C137" s="113" t="s">
        <v>1027</v>
      </c>
      <c r="D137" s="114" t="s">
        <v>1027</v>
      </c>
      <c r="E137" s="114" t="s">
        <v>1027</v>
      </c>
      <c r="F137" s="114" t="s">
        <v>1027</v>
      </c>
      <c r="G137" s="114" t="s">
        <v>1027</v>
      </c>
      <c r="H137" s="114">
        <v>13.006449468</v>
      </c>
      <c r="I137" s="114">
        <v>11.249194033</v>
      </c>
      <c r="J137" s="114">
        <v>4.162872653</v>
      </c>
      <c r="K137" s="114" t="s">
        <v>1027</v>
      </c>
      <c r="L137" s="114" t="s">
        <v>1027</v>
      </c>
      <c r="M137" s="114" t="s">
        <v>1027</v>
      </c>
      <c r="N137" s="114" t="s">
        <v>1027</v>
      </c>
      <c r="O137" s="114">
        <v>11.058763089999999</v>
      </c>
      <c r="P137" s="114" t="s">
        <v>1027</v>
      </c>
      <c r="Q137" s="114" t="s">
        <v>1027</v>
      </c>
      <c r="R137" s="114" t="s">
        <v>1027</v>
      </c>
      <c r="S137" s="114" t="s">
        <v>1027</v>
      </c>
      <c r="T137" s="114">
        <v>12.581796044000001</v>
      </c>
      <c r="U137" s="114" t="s">
        <v>1027</v>
      </c>
      <c r="V137" s="114" t="s">
        <v>1027</v>
      </c>
      <c r="W137" s="114">
        <v>38.7278898</v>
      </c>
      <c r="X137" s="114" t="s">
        <v>1027</v>
      </c>
      <c r="Y137" s="114" t="s">
        <v>1027</v>
      </c>
      <c r="Z137" s="114" t="s">
        <v>1027</v>
      </c>
      <c r="AA137" s="114" t="s">
        <v>1027</v>
      </c>
      <c r="AB137" s="114"/>
      <c r="AC137" s="114"/>
      <c r="AD137" s="114"/>
      <c r="AE137" s="114"/>
      <c r="AF137" s="114"/>
      <c r="AG137" s="114"/>
    </row>
    <row r="138" spans="1:33" s="98" customFormat="1" ht="13.2">
      <c r="A138" s="111" t="s">
        <v>776</v>
      </c>
      <c r="B138" s="112" t="s">
        <v>777</v>
      </c>
      <c r="C138" s="113" t="s">
        <v>1027</v>
      </c>
      <c r="D138" s="114" t="s">
        <v>1027</v>
      </c>
      <c r="E138" s="114" t="s">
        <v>1027</v>
      </c>
      <c r="F138" s="114">
        <v>21.523141447</v>
      </c>
      <c r="G138" s="114" t="s">
        <v>1027</v>
      </c>
      <c r="H138" s="114" t="s">
        <v>1027</v>
      </c>
      <c r="I138" s="114">
        <v>22.498388067</v>
      </c>
      <c r="J138" s="114" t="s">
        <v>1027</v>
      </c>
      <c r="K138" s="114">
        <v>4.6785378059999996</v>
      </c>
      <c r="L138" s="114" t="s">
        <v>1027</v>
      </c>
      <c r="M138" s="114" t="s">
        <v>1027</v>
      </c>
      <c r="N138" s="114" t="s">
        <v>1027</v>
      </c>
      <c r="O138" s="114">
        <v>5</v>
      </c>
      <c r="P138" s="114" t="s">
        <v>1027</v>
      </c>
      <c r="Q138" s="114" t="s">
        <v>1027</v>
      </c>
      <c r="R138" s="114">
        <v>15.641365372999999</v>
      </c>
      <c r="S138" s="114" t="s">
        <v>1027</v>
      </c>
      <c r="T138" s="114" t="s">
        <v>1027</v>
      </c>
      <c r="U138" s="114" t="s">
        <v>1027</v>
      </c>
      <c r="V138" s="114">
        <v>13.860016793</v>
      </c>
      <c r="W138" s="114" t="s">
        <v>1027</v>
      </c>
      <c r="X138" s="114">
        <v>13.968963799000001</v>
      </c>
      <c r="Y138" s="114" t="s">
        <v>1027</v>
      </c>
      <c r="Z138" s="114" t="s">
        <v>1027</v>
      </c>
      <c r="AA138" s="114">
        <v>6.2692690449999997</v>
      </c>
      <c r="AB138" s="114"/>
      <c r="AC138" s="114"/>
      <c r="AD138" s="114"/>
      <c r="AE138" s="114"/>
      <c r="AF138" s="114"/>
      <c r="AG138" s="114"/>
    </row>
    <row r="139" spans="1:33" s="98" customFormat="1" ht="13.2">
      <c r="A139" s="111" t="s">
        <v>778</v>
      </c>
      <c r="B139" s="112" t="s">
        <v>779</v>
      </c>
      <c r="C139" s="113">
        <v>16.786120171</v>
      </c>
      <c r="D139" s="114">
        <v>68.569065121999998</v>
      </c>
      <c r="E139" s="114">
        <v>16.836973351000001</v>
      </c>
      <c r="F139" s="114">
        <v>26.875406622</v>
      </c>
      <c r="G139" s="114">
        <v>10.350926622999999</v>
      </c>
      <c r="H139" s="114">
        <v>38.208890736000001</v>
      </c>
      <c r="I139" s="114">
        <v>22.498388067</v>
      </c>
      <c r="J139" s="114">
        <v>25.812340948999999</v>
      </c>
      <c r="K139" s="114">
        <v>109.14785915500001</v>
      </c>
      <c r="L139" s="114">
        <v>49.781474394999996</v>
      </c>
      <c r="M139" s="114" t="s">
        <v>1027</v>
      </c>
      <c r="N139" s="114">
        <v>17.744559205000002</v>
      </c>
      <c r="O139" s="114">
        <v>60.623747276000003</v>
      </c>
      <c r="P139" s="114">
        <v>3.598562222</v>
      </c>
      <c r="Q139" s="114">
        <v>50.475303578999998</v>
      </c>
      <c r="R139" s="114">
        <v>27.077794581999999</v>
      </c>
      <c r="S139" s="114">
        <v>23.574251224000001</v>
      </c>
      <c r="T139" s="114">
        <v>16.512652056</v>
      </c>
      <c r="U139" s="114">
        <v>31.252900509</v>
      </c>
      <c r="V139" s="114">
        <v>17.537312629999999</v>
      </c>
      <c r="W139" s="114">
        <v>12.804137159</v>
      </c>
      <c r="X139" s="114">
        <v>80.451508364000006</v>
      </c>
      <c r="Y139" s="114">
        <v>43.844158237000002</v>
      </c>
      <c r="Z139" s="114">
        <v>109.306735621</v>
      </c>
      <c r="AA139" s="114">
        <v>105.213686721</v>
      </c>
      <c r="AB139" s="114"/>
      <c r="AC139" s="114"/>
      <c r="AD139" s="114"/>
      <c r="AE139" s="114"/>
      <c r="AF139" s="114"/>
      <c r="AG139" s="114"/>
    </row>
    <row r="140" spans="1:33" s="98" customFormat="1" ht="13.2">
      <c r="A140" s="111" t="s">
        <v>551</v>
      </c>
      <c r="B140" s="112" t="s">
        <v>780</v>
      </c>
      <c r="C140" s="113" t="s">
        <v>1027</v>
      </c>
      <c r="D140" s="114">
        <v>5.1739774970000001</v>
      </c>
      <c r="E140" s="114">
        <v>34.483358748999997</v>
      </c>
      <c r="F140" s="114">
        <v>58.218721971999997</v>
      </c>
      <c r="G140" s="114">
        <v>25.718221120999999</v>
      </c>
      <c r="H140" s="114" t="s">
        <v>1027</v>
      </c>
      <c r="I140" s="114">
        <v>48.006859378999998</v>
      </c>
      <c r="J140" s="114">
        <v>67.955859357999998</v>
      </c>
      <c r="K140" s="114">
        <v>75.073416352999999</v>
      </c>
      <c r="L140" s="114" t="s">
        <v>1027</v>
      </c>
      <c r="M140" s="114" t="s">
        <v>1027</v>
      </c>
      <c r="N140" s="114">
        <v>8</v>
      </c>
      <c r="O140" s="114">
        <v>92.717189993999995</v>
      </c>
      <c r="P140" s="114">
        <v>2.7219860929999999</v>
      </c>
      <c r="Q140" s="114">
        <v>15.049537436</v>
      </c>
      <c r="R140" s="114">
        <v>70.156199438000002</v>
      </c>
      <c r="S140" s="114" t="s">
        <v>1027</v>
      </c>
      <c r="T140" s="114" t="s">
        <v>1027</v>
      </c>
      <c r="U140" s="114" t="s">
        <v>1027</v>
      </c>
      <c r="V140" s="114">
        <v>69.327414270999995</v>
      </c>
      <c r="W140" s="114">
        <v>38.119522255</v>
      </c>
      <c r="X140" s="114">
        <v>18.195370536999999</v>
      </c>
      <c r="Y140" s="114" t="s">
        <v>1027</v>
      </c>
      <c r="Z140" s="114" t="s">
        <v>1027</v>
      </c>
      <c r="AA140" s="114">
        <v>102.358009182</v>
      </c>
      <c r="AB140" s="114"/>
      <c r="AC140" s="114"/>
      <c r="AD140" s="114"/>
      <c r="AE140" s="114"/>
      <c r="AF140" s="114"/>
      <c r="AG140" s="114"/>
    </row>
    <row r="141" spans="1:33" s="98" customFormat="1" ht="13.2">
      <c r="A141" s="111" t="s">
        <v>499</v>
      </c>
      <c r="B141" s="112" t="s">
        <v>500</v>
      </c>
      <c r="C141" s="113">
        <v>85.521720539</v>
      </c>
      <c r="D141" s="114">
        <v>17.634594985</v>
      </c>
      <c r="E141" s="114">
        <v>40.781120496</v>
      </c>
      <c r="F141" s="114">
        <v>47.681821446000001</v>
      </c>
      <c r="G141" s="114">
        <v>5.3379192529999999</v>
      </c>
      <c r="H141" s="114">
        <v>3.3658475000000001</v>
      </c>
      <c r="I141" s="114">
        <v>103.50235937799999</v>
      </c>
      <c r="J141" s="114">
        <v>136.73258119400001</v>
      </c>
      <c r="K141" s="114">
        <v>163.397893547</v>
      </c>
      <c r="L141" s="114" t="s">
        <v>1027</v>
      </c>
      <c r="M141" s="114">
        <v>6.1092124109999997</v>
      </c>
      <c r="N141" s="114">
        <v>5.4425024679999998</v>
      </c>
      <c r="O141" s="114">
        <v>294.660538648</v>
      </c>
      <c r="P141" s="114">
        <v>80.179824758999999</v>
      </c>
      <c r="Q141" s="114">
        <v>107.198149742</v>
      </c>
      <c r="R141" s="114">
        <v>103.634281136</v>
      </c>
      <c r="S141" s="114">
        <v>13.029520694</v>
      </c>
      <c r="T141" s="114">
        <v>19.304526952</v>
      </c>
      <c r="U141" s="114" t="s">
        <v>1027</v>
      </c>
      <c r="V141" s="114">
        <v>150.90794588099999</v>
      </c>
      <c r="W141" s="114">
        <v>53.712805365000001</v>
      </c>
      <c r="X141" s="114">
        <v>91.802032104999995</v>
      </c>
      <c r="Y141" s="114">
        <v>27.259241337999999</v>
      </c>
      <c r="Z141" s="114">
        <v>59.879113736999997</v>
      </c>
      <c r="AA141" s="114">
        <v>101.86418793</v>
      </c>
      <c r="AB141" s="114"/>
      <c r="AC141" s="114"/>
      <c r="AD141" s="114"/>
      <c r="AE141" s="114"/>
      <c r="AF141" s="114"/>
      <c r="AG141" s="114"/>
    </row>
    <row r="142" spans="1:33" s="98" customFormat="1" ht="13.2">
      <c r="A142" s="111" t="s">
        <v>781</v>
      </c>
      <c r="B142" s="112" t="s">
        <v>782</v>
      </c>
      <c r="C142" s="113" t="s">
        <v>1027</v>
      </c>
      <c r="D142" s="114" t="s">
        <v>1027</v>
      </c>
      <c r="E142" s="114">
        <v>40.061652211000002</v>
      </c>
      <c r="F142" s="114">
        <v>37.885818956999998</v>
      </c>
      <c r="G142" s="114">
        <v>19.719633374000001</v>
      </c>
      <c r="H142" s="114">
        <v>25.981074125999999</v>
      </c>
      <c r="I142" s="114">
        <v>64.183813263000005</v>
      </c>
      <c r="J142" s="114">
        <v>119.861733562</v>
      </c>
      <c r="K142" s="114">
        <v>44.369953207999998</v>
      </c>
      <c r="L142" s="114">
        <v>13.245491768999999</v>
      </c>
      <c r="M142" s="114" t="s">
        <v>1027</v>
      </c>
      <c r="N142" s="114">
        <v>11.841011506999999</v>
      </c>
      <c r="O142" s="114">
        <v>146.631601934</v>
      </c>
      <c r="P142" s="114">
        <v>13.937365105</v>
      </c>
      <c r="Q142" s="114" t="s">
        <v>1027</v>
      </c>
      <c r="R142" s="114">
        <v>45.978738602</v>
      </c>
      <c r="S142" s="114" t="s">
        <v>1027</v>
      </c>
      <c r="T142" s="114">
        <v>44.548069065999996</v>
      </c>
      <c r="U142" s="114">
        <v>37.442528404999997</v>
      </c>
      <c r="V142" s="114">
        <v>36.083100025</v>
      </c>
      <c r="W142" s="114">
        <v>63.782440547</v>
      </c>
      <c r="X142" s="114">
        <v>74.364336709</v>
      </c>
      <c r="Y142" s="114">
        <v>28.418013211000002</v>
      </c>
      <c r="Z142" s="114">
        <v>12.330906191</v>
      </c>
      <c r="AA142" s="114">
        <v>144.285340082</v>
      </c>
      <c r="AB142" s="114"/>
      <c r="AC142" s="114"/>
      <c r="AD142" s="114"/>
      <c r="AE142" s="114"/>
      <c r="AF142" s="114"/>
      <c r="AG142" s="114"/>
    </row>
    <row r="143" spans="1:33" s="98" customFormat="1" ht="13.2">
      <c r="A143" s="111" t="s">
        <v>783</v>
      </c>
      <c r="B143" s="112" t="s">
        <v>784</v>
      </c>
      <c r="C143" s="113">
        <v>31.456811918</v>
      </c>
      <c r="D143" s="114">
        <v>27.075580099</v>
      </c>
      <c r="E143" s="114">
        <v>62.456985518000003</v>
      </c>
      <c r="F143" s="114">
        <v>148.813582029</v>
      </c>
      <c r="G143" s="114">
        <v>26.620251122999999</v>
      </c>
      <c r="H143" s="114">
        <v>51.539406939999999</v>
      </c>
      <c r="I143" s="114">
        <v>40.025260611999997</v>
      </c>
      <c r="J143" s="114">
        <v>76.415262720000001</v>
      </c>
      <c r="K143" s="114">
        <v>92.201308252000004</v>
      </c>
      <c r="L143" s="114" t="s">
        <v>1027</v>
      </c>
      <c r="M143" s="114">
        <v>10.922956564</v>
      </c>
      <c r="N143" s="114">
        <v>1.9274285010000001</v>
      </c>
      <c r="O143" s="114">
        <v>301.45652269300001</v>
      </c>
      <c r="P143" s="114">
        <v>63.606279291</v>
      </c>
      <c r="Q143" s="114">
        <v>76.842305847000006</v>
      </c>
      <c r="R143" s="114">
        <v>69.250918768000005</v>
      </c>
      <c r="S143" s="114">
        <v>13.714551894</v>
      </c>
      <c r="T143" s="114">
        <v>33.796799485999998</v>
      </c>
      <c r="U143" s="114">
        <v>25.665483912999999</v>
      </c>
      <c r="V143" s="114">
        <v>66.007259402000003</v>
      </c>
      <c r="W143" s="114">
        <v>152.977170548</v>
      </c>
      <c r="X143" s="114">
        <v>70.985888724000006</v>
      </c>
      <c r="Y143" s="114">
        <v>32.378458055999999</v>
      </c>
      <c r="Z143" s="114">
        <v>95.712292618999996</v>
      </c>
      <c r="AA143" s="114">
        <v>45.614585337000001</v>
      </c>
      <c r="AB143" s="114"/>
      <c r="AC143" s="114"/>
      <c r="AD143" s="114"/>
      <c r="AE143" s="114"/>
      <c r="AF143" s="114"/>
      <c r="AG143" s="114"/>
    </row>
    <row r="144" spans="1:33" s="98" customFormat="1" ht="13.2">
      <c r="A144" s="111" t="s">
        <v>785</v>
      </c>
      <c r="B144" s="112" t="s">
        <v>786</v>
      </c>
      <c r="C144" s="113">
        <v>15.245970740000001</v>
      </c>
      <c r="D144" s="114">
        <v>24.751032293000002</v>
      </c>
      <c r="E144" s="114">
        <v>63.938365259999998</v>
      </c>
      <c r="F144" s="114">
        <v>51.536271976999998</v>
      </c>
      <c r="G144" s="114">
        <v>12.859110561</v>
      </c>
      <c r="H144" s="114">
        <v>87.608717808999998</v>
      </c>
      <c r="I144" s="114">
        <v>75.376994784000004</v>
      </c>
      <c r="J144" s="114">
        <v>181.15920034800001</v>
      </c>
      <c r="K144" s="114">
        <v>111.156415943</v>
      </c>
      <c r="L144" s="114">
        <v>35.851894229000003</v>
      </c>
      <c r="M144" s="114">
        <v>51.677397833999997</v>
      </c>
      <c r="N144" s="114">
        <v>53.554388297000003</v>
      </c>
      <c r="O144" s="114">
        <v>521.58436398200001</v>
      </c>
      <c r="P144" s="114">
        <v>58.181933190999999</v>
      </c>
      <c r="Q144" s="114">
        <v>53.136142505999999</v>
      </c>
      <c r="R144" s="114">
        <v>88.531016058999995</v>
      </c>
      <c r="S144" s="114">
        <v>2.742910379</v>
      </c>
      <c r="T144" s="114">
        <v>21.518187365999999</v>
      </c>
      <c r="U144" s="114">
        <v>49.519844898000002</v>
      </c>
      <c r="V144" s="114">
        <v>101.811618963</v>
      </c>
      <c r="W144" s="114">
        <v>112.531749632</v>
      </c>
      <c r="X144" s="114">
        <v>145.96026774000001</v>
      </c>
      <c r="Y144" s="114">
        <v>61.027403798999998</v>
      </c>
      <c r="Z144" s="114">
        <v>110.763285526</v>
      </c>
      <c r="AA144" s="114">
        <v>98.397159583999994</v>
      </c>
      <c r="AB144" s="114"/>
      <c r="AC144" s="114"/>
      <c r="AD144" s="114"/>
      <c r="AE144" s="114"/>
      <c r="AF144" s="114"/>
      <c r="AG144" s="114"/>
    </row>
    <row r="145" spans="1:33" s="98" customFormat="1" ht="13.2">
      <c r="A145" s="111" t="s">
        <v>787</v>
      </c>
      <c r="B145" s="112" t="s">
        <v>788</v>
      </c>
      <c r="C145" s="113">
        <v>12.440865321</v>
      </c>
      <c r="D145" s="114">
        <v>18</v>
      </c>
      <c r="E145" s="114">
        <v>139.910165643</v>
      </c>
      <c r="F145" s="114">
        <v>56.053161566999997</v>
      </c>
      <c r="G145" s="114" t="s">
        <v>1027</v>
      </c>
      <c r="H145" s="114">
        <v>60.713589470999999</v>
      </c>
      <c r="I145" s="114">
        <v>109.05641384899999</v>
      </c>
      <c r="J145" s="114">
        <v>120.348761547</v>
      </c>
      <c r="K145" s="114">
        <v>93.400854534999993</v>
      </c>
      <c r="L145" s="114">
        <v>39.023366170000003</v>
      </c>
      <c r="M145" s="114" t="s">
        <v>1027</v>
      </c>
      <c r="N145" s="114">
        <v>41.209026686999998</v>
      </c>
      <c r="O145" s="114">
        <v>339.00643652500003</v>
      </c>
      <c r="P145" s="114">
        <v>63.402575618</v>
      </c>
      <c r="Q145" s="114">
        <v>37.429790183999998</v>
      </c>
      <c r="R145" s="114">
        <v>45.589162799999997</v>
      </c>
      <c r="S145" s="114" t="s">
        <v>1027</v>
      </c>
      <c r="T145" s="114">
        <v>39.841140093</v>
      </c>
      <c r="U145" s="114">
        <v>19.750419989000001</v>
      </c>
      <c r="V145" s="114">
        <v>89.60874914</v>
      </c>
      <c r="W145" s="114">
        <v>71.017695466000006</v>
      </c>
      <c r="X145" s="114">
        <v>115.09364769</v>
      </c>
      <c r="Y145" s="114">
        <v>49.848007228</v>
      </c>
      <c r="Z145" s="114">
        <v>98.244137812999995</v>
      </c>
      <c r="AA145" s="114">
        <v>126.778563754</v>
      </c>
      <c r="AB145" s="114"/>
      <c r="AC145" s="114"/>
      <c r="AD145" s="114"/>
      <c r="AE145" s="114"/>
      <c r="AF145" s="114"/>
      <c r="AG145" s="114"/>
    </row>
    <row r="146" spans="1:33" s="98" customFormat="1" ht="13.2">
      <c r="A146" s="111" t="s">
        <v>348</v>
      </c>
      <c r="B146" s="112" t="s">
        <v>559</v>
      </c>
      <c r="C146" s="113">
        <v>8.3328088680000008</v>
      </c>
      <c r="D146" s="114">
        <v>18.632820756000001</v>
      </c>
      <c r="E146" s="114">
        <v>189.18149242800001</v>
      </c>
      <c r="F146" s="114">
        <v>134.696560887</v>
      </c>
      <c r="G146" s="114">
        <v>36.049100277000001</v>
      </c>
      <c r="H146" s="114">
        <v>136.84052828700001</v>
      </c>
      <c r="I146" s="114">
        <v>135.319880528</v>
      </c>
      <c r="J146" s="114">
        <v>142.67704307400001</v>
      </c>
      <c r="K146" s="114">
        <v>156.91501764</v>
      </c>
      <c r="L146" s="114">
        <v>36.535982625999999</v>
      </c>
      <c r="M146" s="114">
        <v>21.355982424</v>
      </c>
      <c r="N146" s="114">
        <v>8.8891307140000002</v>
      </c>
      <c r="O146" s="114">
        <v>525.09372700599999</v>
      </c>
      <c r="P146" s="114">
        <v>75.181354420999995</v>
      </c>
      <c r="Q146" s="114">
        <v>47.546674994999996</v>
      </c>
      <c r="R146" s="114">
        <v>173.57005847900001</v>
      </c>
      <c r="S146" s="114" t="s">
        <v>1027</v>
      </c>
      <c r="T146" s="114">
        <v>78.723351058999995</v>
      </c>
      <c r="U146" s="114">
        <v>12.480842802</v>
      </c>
      <c r="V146" s="114">
        <v>89.800316086999999</v>
      </c>
      <c r="W146" s="114">
        <v>194.416641446</v>
      </c>
      <c r="X146" s="114">
        <v>214.10332019800001</v>
      </c>
      <c r="Y146" s="114">
        <v>175.02429416000001</v>
      </c>
      <c r="Z146" s="114">
        <v>49.949945829000001</v>
      </c>
      <c r="AA146" s="114">
        <v>227.11912164399999</v>
      </c>
      <c r="AB146" s="114"/>
      <c r="AC146" s="114"/>
      <c r="AD146" s="114"/>
      <c r="AE146" s="114"/>
      <c r="AF146" s="114"/>
      <c r="AG146" s="114"/>
    </row>
    <row r="147" spans="1:33" s="98" customFormat="1" ht="13.2">
      <c r="A147" s="103" t="s">
        <v>789</v>
      </c>
      <c r="B147" s="104" t="s">
        <v>790</v>
      </c>
      <c r="C147" s="105">
        <v>26.738812427999999</v>
      </c>
      <c r="D147" s="106">
        <v>6.4691890809999997</v>
      </c>
      <c r="E147" s="106">
        <v>37.371733143</v>
      </c>
      <c r="F147" s="106">
        <v>59.639823300000003</v>
      </c>
      <c r="G147" s="106" t="s">
        <v>1027</v>
      </c>
      <c r="H147" s="106">
        <v>19.509674200999999</v>
      </c>
      <c r="I147" s="106">
        <v>16.259085680999998</v>
      </c>
      <c r="J147" s="106">
        <v>10.86314363</v>
      </c>
      <c r="K147" s="106">
        <v>7.5848539290000003</v>
      </c>
      <c r="L147" s="106">
        <v>29.229148343999999</v>
      </c>
      <c r="M147" s="106">
        <v>2.9440282679999998</v>
      </c>
      <c r="N147" s="106" t="s">
        <v>1027</v>
      </c>
      <c r="O147" s="106">
        <v>84.556571787999999</v>
      </c>
      <c r="P147" s="106">
        <v>8.0429215969999994</v>
      </c>
      <c r="Q147" s="106">
        <v>36.947168484999999</v>
      </c>
      <c r="R147" s="106">
        <v>3.1282730750000001</v>
      </c>
      <c r="S147" s="106" t="s">
        <v>1027</v>
      </c>
      <c r="T147" s="106" t="s">
        <v>1027</v>
      </c>
      <c r="U147" s="106">
        <v>2</v>
      </c>
      <c r="V147" s="106" t="s">
        <v>1027</v>
      </c>
      <c r="W147" s="106">
        <v>20.517519859</v>
      </c>
      <c r="X147" s="106">
        <v>30.245679676999998</v>
      </c>
      <c r="Y147" s="106">
        <v>3</v>
      </c>
      <c r="Z147" s="106">
        <v>2.5686726449999999</v>
      </c>
      <c r="AA147" s="106">
        <v>15.181577697</v>
      </c>
      <c r="AB147" s="106"/>
      <c r="AC147" s="106"/>
      <c r="AD147" s="106"/>
      <c r="AE147" s="106"/>
      <c r="AF147" s="106"/>
      <c r="AG147" s="106"/>
    </row>
    <row r="148" spans="1:33" s="98" customFormat="1" ht="13.2">
      <c r="A148" s="107" t="s">
        <v>791</v>
      </c>
      <c r="B148" s="108" t="s">
        <v>792</v>
      </c>
      <c r="C148" s="109">
        <v>6.8529106540000004</v>
      </c>
      <c r="D148" s="110">
        <v>10.489734666</v>
      </c>
      <c r="E148" s="110">
        <v>25.442456651000001</v>
      </c>
      <c r="F148" s="110">
        <v>18.593853244000002</v>
      </c>
      <c r="G148" s="110">
        <v>6.3622025259999999</v>
      </c>
      <c r="H148" s="110">
        <v>18.177878503999999</v>
      </c>
      <c r="I148" s="110">
        <v>17.009140127999999</v>
      </c>
      <c r="J148" s="110">
        <v>159.83651806899999</v>
      </c>
      <c r="K148" s="110">
        <v>22.826258081999999</v>
      </c>
      <c r="L148" s="110" t="s">
        <v>1027</v>
      </c>
      <c r="M148" s="110">
        <v>16.553823567999999</v>
      </c>
      <c r="N148" s="110" t="s">
        <v>1027</v>
      </c>
      <c r="O148" s="110">
        <v>13.024070914999999</v>
      </c>
      <c r="P148" s="110">
        <v>10.070910355000001</v>
      </c>
      <c r="Q148" s="110">
        <v>17.818292882000001</v>
      </c>
      <c r="R148" s="110">
        <v>37.281547320000001</v>
      </c>
      <c r="S148" s="110" t="s">
        <v>1027</v>
      </c>
      <c r="T148" s="110" t="s">
        <v>1027</v>
      </c>
      <c r="U148" s="110" t="s">
        <v>1027</v>
      </c>
      <c r="V148" s="110">
        <v>8.5145771050000008</v>
      </c>
      <c r="W148" s="110">
        <v>57.982813012999998</v>
      </c>
      <c r="X148" s="110">
        <v>18.129432950000002</v>
      </c>
      <c r="Y148" s="110">
        <v>7.6654714339999996</v>
      </c>
      <c r="Z148" s="110">
        <v>7.1940100769999997</v>
      </c>
      <c r="AA148" s="110">
        <v>38.985333074000003</v>
      </c>
      <c r="AB148" s="110"/>
      <c r="AC148" s="110"/>
      <c r="AD148" s="110"/>
      <c r="AE148" s="110"/>
      <c r="AF148" s="110"/>
      <c r="AG148" s="110"/>
    </row>
    <row r="149" spans="1:33" s="98" customFormat="1" ht="13.2">
      <c r="A149" s="111" t="s">
        <v>793</v>
      </c>
      <c r="B149" s="112" t="s">
        <v>794</v>
      </c>
      <c r="C149" s="113">
        <v>4.3132578410000004</v>
      </c>
      <c r="D149" s="114" t="s">
        <v>1027</v>
      </c>
      <c r="E149" s="114">
        <v>5.7282112810000001</v>
      </c>
      <c r="F149" s="114" t="s">
        <v>1027</v>
      </c>
      <c r="G149" s="114" t="s">
        <v>1027</v>
      </c>
      <c r="H149" s="114" t="s">
        <v>1027</v>
      </c>
      <c r="I149" s="114" t="s">
        <v>1027</v>
      </c>
      <c r="J149" s="114">
        <v>46.276599447999999</v>
      </c>
      <c r="K149" s="114">
        <v>47.020226794999999</v>
      </c>
      <c r="L149" s="114">
        <v>14.614574171999999</v>
      </c>
      <c r="M149" s="114">
        <v>11.461652966999999</v>
      </c>
      <c r="N149" s="114">
        <v>20.375386583000001</v>
      </c>
      <c r="O149" s="114">
        <v>75.761342526000007</v>
      </c>
      <c r="P149" s="114">
        <v>11.982537132999999</v>
      </c>
      <c r="Q149" s="114">
        <v>2.4519188359999999</v>
      </c>
      <c r="R149" s="114">
        <v>6.3213123710000003</v>
      </c>
      <c r="S149" s="114" t="s">
        <v>1027</v>
      </c>
      <c r="T149" s="114" t="s">
        <v>1027</v>
      </c>
      <c r="U149" s="114" t="s">
        <v>1027</v>
      </c>
      <c r="V149" s="114" t="s">
        <v>1027</v>
      </c>
      <c r="W149" s="114" t="s">
        <v>1027</v>
      </c>
      <c r="X149" s="114" t="s">
        <v>1027</v>
      </c>
      <c r="Y149" s="114" t="s">
        <v>1027</v>
      </c>
      <c r="Z149" s="114">
        <v>3.3145006530000001</v>
      </c>
      <c r="AA149" s="114">
        <v>34.510784366999999</v>
      </c>
      <c r="AB149" s="114"/>
      <c r="AC149" s="114"/>
      <c r="AD149" s="114"/>
      <c r="AE149" s="114"/>
      <c r="AF149" s="114"/>
      <c r="AG149" s="114"/>
    </row>
    <row r="150" spans="1:33" s="98" customFormat="1" ht="13.2">
      <c r="A150" s="111" t="s">
        <v>795</v>
      </c>
      <c r="B150" s="112" t="s">
        <v>796</v>
      </c>
      <c r="C150" s="113" t="s">
        <v>1027</v>
      </c>
      <c r="D150" s="114" t="s">
        <v>1027</v>
      </c>
      <c r="E150" s="114" t="s">
        <v>1027</v>
      </c>
      <c r="F150" s="114" t="s">
        <v>1027</v>
      </c>
      <c r="G150" s="114" t="s">
        <v>1027</v>
      </c>
      <c r="H150" s="114">
        <v>5.733623981</v>
      </c>
      <c r="I150" s="114" t="s">
        <v>1027</v>
      </c>
      <c r="J150" s="114">
        <v>3.7501991719999999</v>
      </c>
      <c r="K150" s="114">
        <v>1.1234693280000001</v>
      </c>
      <c r="L150" s="114" t="s">
        <v>1027</v>
      </c>
      <c r="M150" s="114" t="s">
        <v>1027</v>
      </c>
      <c r="N150" s="114" t="s">
        <v>1027</v>
      </c>
      <c r="O150" s="114" t="s">
        <v>1027</v>
      </c>
      <c r="P150" s="114" t="s">
        <v>1027</v>
      </c>
      <c r="Q150" s="114" t="s">
        <v>1027</v>
      </c>
      <c r="R150" s="114" t="s">
        <v>1027</v>
      </c>
      <c r="S150" s="114" t="s">
        <v>1027</v>
      </c>
      <c r="T150" s="114" t="s">
        <v>1027</v>
      </c>
      <c r="U150" s="114" t="s">
        <v>1027</v>
      </c>
      <c r="V150" s="114" t="s">
        <v>1027</v>
      </c>
      <c r="W150" s="114">
        <v>12.649980606</v>
      </c>
      <c r="X150" s="114" t="s">
        <v>1027</v>
      </c>
      <c r="Y150" s="114" t="s">
        <v>1027</v>
      </c>
      <c r="Z150" s="114" t="s">
        <v>1027</v>
      </c>
      <c r="AA150" s="114" t="s">
        <v>1027</v>
      </c>
      <c r="AB150" s="114"/>
      <c r="AC150" s="114"/>
      <c r="AD150" s="114"/>
      <c r="AE150" s="114"/>
      <c r="AF150" s="114"/>
      <c r="AG150" s="114"/>
    </row>
    <row r="151" spans="1:33" s="98" customFormat="1" ht="13.2">
      <c r="A151" s="111" t="s">
        <v>797</v>
      </c>
      <c r="B151" s="112" t="s">
        <v>798</v>
      </c>
      <c r="C151" s="113" t="s">
        <v>1027</v>
      </c>
      <c r="D151" s="114">
        <v>3.0918984100000002</v>
      </c>
      <c r="E151" s="114">
        <v>18.701155377999999</v>
      </c>
      <c r="F151" s="114">
        <v>15.231655395000001</v>
      </c>
      <c r="G151" s="114" t="s">
        <v>1027</v>
      </c>
      <c r="H151" s="114">
        <v>9.8836138879999993</v>
      </c>
      <c r="I151" s="114">
        <v>6.6463552410000002</v>
      </c>
      <c r="J151" s="114">
        <v>25.940829097999998</v>
      </c>
      <c r="K151" s="114">
        <v>21.749518703</v>
      </c>
      <c r="L151" s="114">
        <v>1</v>
      </c>
      <c r="M151" s="114" t="s">
        <v>1027</v>
      </c>
      <c r="N151" s="114">
        <v>8.398306453</v>
      </c>
      <c r="O151" s="114">
        <v>16.552130055999999</v>
      </c>
      <c r="P151" s="114" t="s">
        <v>1027</v>
      </c>
      <c r="Q151" s="114">
        <v>7.2325028680000001</v>
      </c>
      <c r="R151" s="114">
        <v>28.573430322</v>
      </c>
      <c r="S151" s="114" t="s">
        <v>1027</v>
      </c>
      <c r="T151" s="114">
        <v>5.7568048889999996</v>
      </c>
      <c r="U151" s="114" t="s">
        <v>1027</v>
      </c>
      <c r="V151" s="114">
        <v>16.397210801</v>
      </c>
      <c r="W151" s="114">
        <v>17.048093490999999</v>
      </c>
      <c r="X151" s="114" t="s">
        <v>1027</v>
      </c>
      <c r="Y151" s="114">
        <v>11.962001807</v>
      </c>
      <c r="Z151" s="114">
        <v>2</v>
      </c>
      <c r="AA151" s="114">
        <v>20.474966633000001</v>
      </c>
      <c r="AB151" s="114"/>
      <c r="AC151" s="114"/>
      <c r="AD151" s="114"/>
      <c r="AE151" s="114"/>
      <c r="AF151" s="114"/>
      <c r="AG151" s="114"/>
    </row>
    <row r="152" spans="1:33" s="98" customFormat="1" ht="13.2">
      <c r="A152" s="111" t="s">
        <v>799</v>
      </c>
      <c r="B152" s="112" t="s">
        <v>800</v>
      </c>
      <c r="C152" s="113">
        <v>9.1344756070000006</v>
      </c>
      <c r="D152" s="114">
        <v>16.637638269</v>
      </c>
      <c r="E152" s="114">
        <v>15.314565980999999</v>
      </c>
      <c r="F152" s="114">
        <v>25.079477306000001</v>
      </c>
      <c r="G152" s="114">
        <v>11.920239864999999</v>
      </c>
      <c r="H152" s="114">
        <v>16.508721217000002</v>
      </c>
      <c r="I152" s="114">
        <v>8.9312290250000004</v>
      </c>
      <c r="J152" s="114">
        <v>9.6564122690000005</v>
      </c>
      <c r="K152" s="114">
        <v>56.590422433000001</v>
      </c>
      <c r="L152" s="114">
        <v>2.7889560100000002</v>
      </c>
      <c r="M152" s="114">
        <v>4.540154384</v>
      </c>
      <c r="N152" s="114">
        <v>8.8891307140000002</v>
      </c>
      <c r="O152" s="114">
        <v>102.585826697</v>
      </c>
      <c r="P152" s="114" t="s">
        <v>1027</v>
      </c>
      <c r="Q152" s="114">
        <v>11.22176516</v>
      </c>
      <c r="R152" s="114">
        <v>51.194502532999998</v>
      </c>
      <c r="S152" s="114">
        <v>3.2186022890000001</v>
      </c>
      <c r="T152" s="114">
        <v>18.852575541</v>
      </c>
      <c r="U152" s="114" t="s">
        <v>1027</v>
      </c>
      <c r="V152" s="114" t="s">
        <v>1027</v>
      </c>
      <c r="W152" s="114" t="s">
        <v>1027</v>
      </c>
      <c r="X152" s="114">
        <v>19.925256348000001</v>
      </c>
      <c r="Y152" s="114">
        <v>2.9504086809999999</v>
      </c>
      <c r="Z152" s="114">
        <v>19.183249753999998</v>
      </c>
      <c r="AA152" s="114" t="s">
        <v>1027</v>
      </c>
      <c r="AB152" s="114"/>
      <c r="AC152" s="114"/>
      <c r="AD152" s="114"/>
      <c r="AE152" s="114"/>
      <c r="AF152" s="114"/>
      <c r="AG152" s="114"/>
    </row>
    <row r="153" spans="1:33" s="98" customFormat="1" ht="13.2">
      <c r="A153" s="111" t="s">
        <v>801</v>
      </c>
      <c r="B153" s="112" t="s">
        <v>802</v>
      </c>
      <c r="C153" s="113" t="s">
        <v>1027</v>
      </c>
      <c r="D153" s="114">
        <v>16.727625104000001</v>
      </c>
      <c r="E153" s="114">
        <v>5.61232445</v>
      </c>
      <c r="F153" s="114" t="s">
        <v>1027</v>
      </c>
      <c r="G153" s="114" t="s">
        <v>1027</v>
      </c>
      <c r="H153" s="114">
        <v>6.5032247339999998</v>
      </c>
      <c r="I153" s="114" t="s">
        <v>1027</v>
      </c>
      <c r="J153" s="114">
        <v>10.386807799</v>
      </c>
      <c r="K153" s="114">
        <v>6.9135493590000001</v>
      </c>
      <c r="L153" s="114" t="s">
        <v>1027</v>
      </c>
      <c r="M153" s="114" t="s">
        <v>1027</v>
      </c>
      <c r="N153" s="114" t="s">
        <v>1027</v>
      </c>
      <c r="O153" s="114" t="s">
        <v>1027</v>
      </c>
      <c r="P153" s="114" t="s">
        <v>1027</v>
      </c>
      <c r="Q153" s="114" t="s">
        <v>1027</v>
      </c>
      <c r="R153" s="114">
        <v>8.2096498689999997</v>
      </c>
      <c r="S153" s="114" t="s">
        <v>1027</v>
      </c>
      <c r="T153" s="114" t="s">
        <v>1027</v>
      </c>
      <c r="U153" s="114" t="s">
        <v>1027</v>
      </c>
      <c r="V153" s="114">
        <v>17.331973875999999</v>
      </c>
      <c r="W153" s="114" t="s">
        <v>1027</v>
      </c>
      <c r="X153" s="114">
        <v>2.5779504860000002</v>
      </c>
      <c r="Y153" s="114" t="s">
        <v>1027</v>
      </c>
      <c r="Z153" s="114" t="s">
        <v>1027</v>
      </c>
      <c r="AA153" s="114">
        <v>27.272769133000001</v>
      </c>
      <c r="AB153" s="114"/>
      <c r="AC153" s="114"/>
      <c r="AD153" s="114"/>
      <c r="AE153" s="114"/>
      <c r="AF153" s="114"/>
      <c r="AG153" s="114"/>
    </row>
    <row r="154" spans="1:33" s="98" customFormat="1" ht="13.2">
      <c r="A154" s="111" t="s">
        <v>803</v>
      </c>
      <c r="B154" s="112" t="s">
        <v>804</v>
      </c>
      <c r="C154" s="113" t="s">
        <v>1027</v>
      </c>
      <c r="D154" s="114">
        <v>2</v>
      </c>
      <c r="E154" s="114">
        <v>11.874675287000001</v>
      </c>
      <c r="F154" s="114">
        <v>6.579712571</v>
      </c>
      <c r="G154" s="114">
        <v>1.03868118</v>
      </c>
      <c r="H154" s="114" t="s">
        <v>1027</v>
      </c>
      <c r="I154" s="114">
        <v>21.2133957</v>
      </c>
      <c r="J154" s="114">
        <v>14.043765928999999</v>
      </c>
      <c r="K154" s="114" t="s">
        <v>1027</v>
      </c>
      <c r="L154" s="114">
        <v>14.614574171999999</v>
      </c>
      <c r="M154" s="114">
        <v>4.540154384</v>
      </c>
      <c r="N154" s="114">
        <v>1.1823407130000001</v>
      </c>
      <c r="O154" s="114">
        <v>25.296631972</v>
      </c>
      <c r="P154" s="114" t="s">
        <v>1027</v>
      </c>
      <c r="Q154" s="114">
        <v>7.2325028680000001</v>
      </c>
      <c r="R154" s="114">
        <v>9.2334034299999992</v>
      </c>
      <c r="S154" s="114" t="s">
        <v>1027</v>
      </c>
      <c r="T154" s="114" t="s">
        <v>1027</v>
      </c>
      <c r="U154" s="114" t="s">
        <v>1027</v>
      </c>
      <c r="V154" s="114" t="s">
        <v>1027</v>
      </c>
      <c r="W154" s="114" t="s">
        <v>1027</v>
      </c>
      <c r="X154" s="114">
        <v>8.2718656710000005</v>
      </c>
      <c r="Y154" s="114" t="s">
        <v>1027</v>
      </c>
      <c r="Z154" s="114">
        <v>6.3228344759999997</v>
      </c>
      <c r="AA154" s="114">
        <v>9.5015072089999997</v>
      </c>
      <c r="AB154" s="114"/>
      <c r="AC154" s="114"/>
      <c r="AD154" s="114"/>
      <c r="AE154" s="114"/>
      <c r="AF154" s="114"/>
      <c r="AG154" s="114"/>
    </row>
    <row r="155" spans="1:33" s="98" customFormat="1" ht="13.2">
      <c r="A155" s="111" t="s">
        <v>805</v>
      </c>
      <c r="B155" s="112" t="s">
        <v>806</v>
      </c>
      <c r="C155" s="113">
        <v>16.665617737000002</v>
      </c>
      <c r="D155" s="114">
        <v>41.282015526000002</v>
      </c>
      <c r="E155" s="114" t="s">
        <v>1027</v>
      </c>
      <c r="F155" s="114">
        <v>19.784543806999999</v>
      </c>
      <c r="G155" s="114">
        <v>4.2045877699999998</v>
      </c>
      <c r="H155" s="114">
        <v>7.1985773369999997</v>
      </c>
      <c r="I155" s="114">
        <v>10.269934533000001</v>
      </c>
      <c r="J155" s="114">
        <v>34.76749916</v>
      </c>
      <c r="K155" s="114">
        <v>12.095183695999999</v>
      </c>
      <c r="L155" s="114">
        <v>4.6737514740000003</v>
      </c>
      <c r="M155" s="114">
        <v>4.540154384</v>
      </c>
      <c r="N155" s="114" t="s">
        <v>1027</v>
      </c>
      <c r="O155" s="114">
        <v>59.645257430999997</v>
      </c>
      <c r="P155" s="114" t="s">
        <v>1027</v>
      </c>
      <c r="Q155" s="114">
        <v>7.2325028680000001</v>
      </c>
      <c r="R155" s="114">
        <v>3.7757529929999998</v>
      </c>
      <c r="S155" s="114">
        <v>3.2186022890000001</v>
      </c>
      <c r="T155" s="114">
        <v>26.257706538000001</v>
      </c>
      <c r="U155" s="114" t="s">
        <v>1027</v>
      </c>
      <c r="V155" s="114">
        <v>10.317131452</v>
      </c>
      <c r="W155" s="114" t="s">
        <v>1027</v>
      </c>
      <c r="X155" s="114">
        <v>5.0953890150000003</v>
      </c>
      <c r="Y155" s="114">
        <v>1</v>
      </c>
      <c r="Z155" s="114" t="s">
        <v>1027</v>
      </c>
      <c r="AA155" s="114" t="s">
        <v>1027</v>
      </c>
      <c r="AB155" s="114"/>
      <c r="AC155" s="114"/>
      <c r="AD155" s="114"/>
      <c r="AE155" s="114"/>
      <c r="AF155" s="114"/>
      <c r="AG155" s="114"/>
    </row>
    <row r="156" spans="1:33" s="98" customFormat="1" ht="13.2">
      <c r="A156" s="111" t="s">
        <v>807</v>
      </c>
      <c r="B156" s="112" t="s">
        <v>808</v>
      </c>
      <c r="C156" s="113" t="s">
        <v>1027</v>
      </c>
      <c r="D156" s="114" t="s">
        <v>1027</v>
      </c>
      <c r="E156" s="114" t="s">
        <v>1027</v>
      </c>
      <c r="F156" s="114">
        <v>3.786787302</v>
      </c>
      <c r="G156" s="114" t="s">
        <v>1027</v>
      </c>
      <c r="H156" s="114">
        <v>2.62323225</v>
      </c>
      <c r="I156" s="114">
        <v>3.391936882</v>
      </c>
      <c r="J156" s="114" t="s">
        <v>1027</v>
      </c>
      <c r="K156" s="114">
        <v>10.548380814</v>
      </c>
      <c r="L156" s="114" t="s">
        <v>1027</v>
      </c>
      <c r="M156" s="114">
        <v>4.540154384</v>
      </c>
      <c r="N156" s="114" t="s">
        <v>1027</v>
      </c>
      <c r="O156" s="114">
        <v>44.181350332000001</v>
      </c>
      <c r="P156" s="114" t="s">
        <v>1027</v>
      </c>
      <c r="Q156" s="114" t="s">
        <v>1027</v>
      </c>
      <c r="R156" s="114">
        <v>14.483578935000001</v>
      </c>
      <c r="S156" s="114" t="s">
        <v>1027</v>
      </c>
      <c r="T156" s="114">
        <v>1.558122502</v>
      </c>
      <c r="U156" s="114" t="s">
        <v>1027</v>
      </c>
      <c r="V156" s="114">
        <v>5.158565726</v>
      </c>
      <c r="W156" s="114">
        <v>3.912396964</v>
      </c>
      <c r="X156" s="114" t="s">
        <v>1027</v>
      </c>
      <c r="Y156" s="114" t="s">
        <v>1027</v>
      </c>
      <c r="Z156" s="114">
        <v>9.545914625</v>
      </c>
      <c r="AA156" s="114">
        <v>50.731879421000002</v>
      </c>
      <c r="AB156" s="114"/>
      <c r="AC156" s="114"/>
      <c r="AD156" s="114"/>
      <c r="AE156" s="114"/>
      <c r="AF156" s="114"/>
      <c r="AG156" s="114"/>
    </row>
    <row r="157" spans="1:33" s="98" customFormat="1" ht="13.2">
      <c r="A157" s="111" t="s">
        <v>809</v>
      </c>
      <c r="B157" s="112" t="s">
        <v>810</v>
      </c>
      <c r="C157" s="113" t="s">
        <v>1027</v>
      </c>
      <c r="D157" s="114" t="s">
        <v>1027</v>
      </c>
      <c r="E157" s="114" t="s">
        <v>1027</v>
      </c>
      <c r="F157" s="114" t="s">
        <v>1027</v>
      </c>
      <c r="G157" s="114" t="s">
        <v>1027</v>
      </c>
      <c r="H157" s="114" t="s">
        <v>1027</v>
      </c>
      <c r="I157" s="114" t="s">
        <v>1027</v>
      </c>
      <c r="J157" s="114" t="s">
        <v>1027</v>
      </c>
      <c r="K157" s="114" t="s">
        <v>1027</v>
      </c>
      <c r="L157" s="114" t="s">
        <v>1027</v>
      </c>
      <c r="M157" s="114" t="s">
        <v>1027</v>
      </c>
      <c r="N157" s="114" t="s">
        <v>1027</v>
      </c>
      <c r="O157" s="114" t="s">
        <v>1027</v>
      </c>
      <c r="P157" s="114" t="s">
        <v>1027</v>
      </c>
      <c r="Q157" s="114" t="s">
        <v>1027</v>
      </c>
      <c r="R157" s="114" t="s">
        <v>1027</v>
      </c>
      <c r="S157" s="114" t="s">
        <v>1027</v>
      </c>
      <c r="T157" s="114" t="s">
        <v>1027</v>
      </c>
      <c r="U157" s="114" t="s">
        <v>1027</v>
      </c>
      <c r="V157" s="114">
        <v>4.1353670579999999</v>
      </c>
      <c r="W157" s="114" t="s">
        <v>1027</v>
      </c>
      <c r="X157" s="114" t="s">
        <v>1027</v>
      </c>
      <c r="Y157" s="114" t="s">
        <v>1027</v>
      </c>
      <c r="Z157" s="114" t="s">
        <v>1027</v>
      </c>
      <c r="AA157" s="114">
        <v>3.3470644360000001</v>
      </c>
      <c r="AB157" s="114"/>
      <c r="AC157" s="114"/>
      <c r="AD157" s="114"/>
      <c r="AE157" s="114"/>
      <c r="AF157" s="114"/>
      <c r="AG157" s="114"/>
    </row>
    <row r="158" spans="1:33" s="98" customFormat="1" ht="13.2">
      <c r="A158" s="111" t="s">
        <v>266</v>
      </c>
      <c r="B158" s="112" t="s">
        <v>811</v>
      </c>
      <c r="C158" s="113">
        <v>45.725857316000003</v>
      </c>
      <c r="D158" s="114">
        <v>35.218046102000002</v>
      </c>
      <c r="E158" s="114">
        <v>37.706056162000003</v>
      </c>
      <c r="F158" s="114">
        <v>45.000403654000003</v>
      </c>
      <c r="G158" s="114">
        <v>14.967768356000001</v>
      </c>
      <c r="H158" s="114">
        <v>23.744444809000001</v>
      </c>
      <c r="I158" s="114">
        <v>83.384978024000006</v>
      </c>
      <c r="J158" s="114">
        <v>36.114966637999999</v>
      </c>
      <c r="K158" s="114">
        <v>62.499594500999997</v>
      </c>
      <c r="L158" s="114">
        <v>5.1503713299999996</v>
      </c>
      <c r="M158" s="114">
        <v>23.382606313</v>
      </c>
      <c r="N158" s="114">
        <v>7.0558816929999999</v>
      </c>
      <c r="O158" s="114">
        <v>151.700002977</v>
      </c>
      <c r="P158" s="114">
        <v>30.869392924</v>
      </c>
      <c r="Q158" s="114">
        <v>113.43045785699999</v>
      </c>
      <c r="R158" s="114">
        <v>62.035152986999996</v>
      </c>
      <c r="S158" s="114">
        <v>31.331915686999999</v>
      </c>
      <c r="T158" s="114">
        <v>20.175838503000001</v>
      </c>
      <c r="U158" s="114">
        <v>34.348897102999999</v>
      </c>
      <c r="V158" s="114">
        <v>10.778156542</v>
      </c>
      <c r="W158" s="114">
        <v>13.003347676000001</v>
      </c>
      <c r="X158" s="114">
        <v>61.377276606999999</v>
      </c>
      <c r="Y158" s="114">
        <v>6</v>
      </c>
      <c r="Z158" s="114">
        <v>8.1401045090000004</v>
      </c>
      <c r="AA158" s="114">
        <v>102.752092679</v>
      </c>
      <c r="AB158" s="114"/>
      <c r="AC158" s="114"/>
      <c r="AD158" s="114"/>
      <c r="AE158" s="114"/>
      <c r="AF158" s="114"/>
      <c r="AG158" s="114"/>
    </row>
    <row r="159" spans="1:33" s="98" customFormat="1" ht="13.2">
      <c r="A159" s="111" t="s">
        <v>812</v>
      </c>
      <c r="B159" s="112" t="s">
        <v>813</v>
      </c>
      <c r="C159" s="113">
        <v>9.6834129190000002</v>
      </c>
      <c r="D159" s="114" t="s">
        <v>1027</v>
      </c>
      <c r="E159" s="114">
        <v>11.868620433</v>
      </c>
      <c r="F159" s="114">
        <v>6.3716014879999996</v>
      </c>
      <c r="G159" s="114">
        <v>20.910481281999999</v>
      </c>
      <c r="H159" s="114" t="s">
        <v>1027</v>
      </c>
      <c r="I159" s="114">
        <v>69.624724568000005</v>
      </c>
      <c r="J159" s="114">
        <v>9.2668667889999998</v>
      </c>
      <c r="K159" s="114">
        <v>35.471580557999999</v>
      </c>
      <c r="L159" s="114">
        <v>29.80745439</v>
      </c>
      <c r="M159" s="114" t="s">
        <v>1027</v>
      </c>
      <c r="N159" s="114">
        <v>5.0867472950000003</v>
      </c>
      <c r="O159" s="114">
        <v>11.596881871000001</v>
      </c>
      <c r="P159" s="114">
        <v>30.711181882999998</v>
      </c>
      <c r="Q159" s="114" t="s">
        <v>1027</v>
      </c>
      <c r="R159" s="114">
        <v>32.934255893</v>
      </c>
      <c r="S159" s="114" t="s">
        <v>1027</v>
      </c>
      <c r="T159" s="114">
        <v>15.102364680999999</v>
      </c>
      <c r="U159" s="114" t="s">
        <v>1027</v>
      </c>
      <c r="V159" s="114" t="s">
        <v>1027</v>
      </c>
      <c r="W159" s="114">
        <v>34.216993981999998</v>
      </c>
      <c r="X159" s="114">
        <v>22.853749166</v>
      </c>
      <c r="Y159" s="114" t="s">
        <v>1027</v>
      </c>
      <c r="Z159" s="114">
        <v>8.8855569279999997</v>
      </c>
      <c r="AA159" s="114">
        <v>59.312438073999999</v>
      </c>
      <c r="AB159" s="114"/>
      <c r="AC159" s="114"/>
      <c r="AD159" s="114"/>
      <c r="AE159" s="114"/>
      <c r="AF159" s="114"/>
      <c r="AG159" s="114"/>
    </row>
    <row r="160" spans="1:33" s="98" customFormat="1" ht="13.2">
      <c r="A160" s="111" t="s">
        <v>814</v>
      </c>
      <c r="B160" s="112" t="s">
        <v>815</v>
      </c>
      <c r="C160" s="113">
        <v>2.3109294920000001</v>
      </c>
      <c r="D160" s="114">
        <v>11.867504436000001</v>
      </c>
      <c r="E160" s="114">
        <v>49.966348570999997</v>
      </c>
      <c r="F160" s="114">
        <v>28.278867331000001</v>
      </c>
      <c r="G160" s="114">
        <v>21.179557800000001</v>
      </c>
      <c r="H160" s="114">
        <v>49.235413258000001</v>
      </c>
      <c r="I160" s="114">
        <v>43.382301621000003</v>
      </c>
      <c r="J160" s="114">
        <v>131.127499798</v>
      </c>
      <c r="K160" s="114">
        <v>100.81124878200001</v>
      </c>
      <c r="L160" s="114">
        <v>42.427416184000002</v>
      </c>
      <c r="M160" s="114">
        <v>15.412699993</v>
      </c>
      <c r="N160" s="114">
        <v>4.4338273319999999</v>
      </c>
      <c r="O160" s="114">
        <v>160.205000961</v>
      </c>
      <c r="P160" s="114">
        <v>19.150172752</v>
      </c>
      <c r="Q160" s="114">
        <v>17.951771017999999</v>
      </c>
      <c r="R160" s="114">
        <v>43.550538965999998</v>
      </c>
      <c r="S160" s="114" t="s">
        <v>1027</v>
      </c>
      <c r="T160" s="114">
        <v>4.832900821</v>
      </c>
      <c r="U160" s="114" t="s">
        <v>1027</v>
      </c>
      <c r="V160" s="114">
        <v>10.571075389000001</v>
      </c>
      <c r="W160" s="114">
        <v>21.741265726000002</v>
      </c>
      <c r="X160" s="114">
        <v>25.59978525</v>
      </c>
      <c r="Y160" s="114">
        <v>21.901583424999998</v>
      </c>
      <c r="Z160" s="114">
        <v>8.8310048240000008</v>
      </c>
      <c r="AA160" s="114">
        <v>198.354489309</v>
      </c>
      <c r="AB160" s="114"/>
      <c r="AC160" s="114"/>
      <c r="AD160" s="114"/>
      <c r="AE160" s="114"/>
      <c r="AF160" s="114"/>
      <c r="AG160" s="114"/>
    </row>
    <row r="161" spans="1:33" s="98" customFormat="1" ht="13.2">
      <c r="A161" s="111" t="s">
        <v>816</v>
      </c>
      <c r="B161" s="112" t="s">
        <v>817</v>
      </c>
      <c r="C161" s="113" t="s">
        <v>1027</v>
      </c>
      <c r="D161" s="114" t="s">
        <v>1027</v>
      </c>
      <c r="E161" s="114" t="s">
        <v>1027</v>
      </c>
      <c r="F161" s="114">
        <v>8.733777645</v>
      </c>
      <c r="G161" s="114" t="s">
        <v>1027</v>
      </c>
      <c r="H161" s="114" t="s">
        <v>1027</v>
      </c>
      <c r="I161" s="114" t="s">
        <v>1027</v>
      </c>
      <c r="J161" s="114" t="s">
        <v>1027</v>
      </c>
      <c r="K161" s="114" t="s">
        <v>1027</v>
      </c>
      <c r="L161" s="114" t="s">
        <v>1027</v>
      </c>
      <c r="M161" s="114" t="s">
        <v>1027</v>
      </c>
      <c r="N161" s="114" t="s">
        <v>1027</v>
      </c>
      <c r="O161" s="114" t="s">
        <v>1027</v>
      </c>
      <c r="P161" s="114" t="s">
        <v>1027</v>
      </c>
      <c r="Q161" s="114" t="s">
        <v>1027</v>
      </c>
      <c r="R161" s="114" t="s">
        <v>1027</v>
      </c>
      <c r="S161" s="114" t="s">
        <v>1027</v>
      </c>
      <c r="T161" s="114" t="s">
        <v>1027</v>
      </c>
      <c r="U161" s="114" t="s">
        <v>1027</v>
      </c>
      <c r="V161" s="114" t="s">
        <v>1027</v>
      </c>
      <c r="W161" s="114" t="s">
        <v>1027</v>
      </c>
      <c r="X161" s="114">
        <v>10.190747556</v>
      </c>
      <c r="Y161" s="114" t="s">
        <v>1027</v>
      </c>
      <c r="Z161" s="114" t="s">
        <v>1027</v>
      </c>
      <c r="AA161" s="114" t="s">
        <v>1027</v>
      </c>
      <c r="AB161" s="114"/>
      <c r="AC161" s="114"/>
      <c r="AD161" s="114"/>
      <c r="AE161" s="114"/>
      <c r="AF161" s="114"/>
      <c r="AG161" s="114"/>
    </row>
    <row r="162" spans="1:33" s="98" customFormat="1" ht="13.2">
      <c r="A162" s="111" t="s">
        <v>818</v>
      </c>
      <c r="B162" s="112" t="s">
        <v>819</v>
      </c>
      <c r="C162" s="113" t="s">
        <v>1027</v>
      </c>
      <c r="D162" s="114" t="s">
        <v>1027</v>
      </c>
      <c r="E162" s="114" t="s">
        <v>1027</v>
      </c>
      <c r="F162" s="114">
        <v>5</v>
      </c>
      <c r="G162" s="114">
        <v>3.7037384449999999</v>
      </c>
      <c r="H162" s="114">
        <v>1.1241082419999999</v>
      </c>
      <c r="I162" s="114">
        <v>3.372445693</v>
      </c>
      <c r="J162" s="114">
        <v>3.3928570090000001</v>
      </c>
      <c r="K162" s="114">
        <v>6.5389083890000004</v>
      </c>
      <c r="L162" s="114" t="s">
        <v>1027</v>
      </c>
      <c r="M162" s="114" t="s">
        <v>1027</v>
      </c>
      <c r="N162" s="114" t="s">
        <v>1027</v>
      </c>
      <c r="O162" s="114" t="s">
        <v>1027</v>
      </c>
      <c r="P162" s="114" t="s">
        <v>1027</v>
      </c>
      <c r="Q162" s="114">
        <v>2.2420510949999999</v>
      </c>
      <c r="R162" s="114">
        <v>36.530395505000001</v>
      </c>
      <c r="S162" s="114" t="s">
        <v>1027</v>
      </c>
      <c r="T162" s="114" t="s">
        <v>1027</v>
      </c>
      <c r="U162" s="114" t="s">
        <v>1027</v>
      </c>
      <c r="V162" s="114">
        <v>2.3239665519999999</v>
      </c>
      <c r="W162" s="114" t="s">
        <v>1027</v>
      </c>
      <c r="X162" s="114" t="s">
        <v>1027</v>
      </c>
      <c r="Y162" s="114" t="s">
        <v>1027</v>
      </c>
      <c r="Z162" s="114" t="s">
        <v>1027</v>
      </c>
      <c r="AA162" s="114">
        <v>2.9644678010000001</v>
      </c>
      <c r="AB162" s="114"/>
      <c r="AC162" s="114"/>
      <c r="AD162" s="114"/>
      <c r="AE162" s="114"/>
      <c r="AF162" s="114"/>
      <c r="AG162" s="114"/>
    </row>
    <row r="163" spans="1:33" s="98" customFormat="1" ht="13.2">
      <c r="A163" s="111" t="s">
        <v>820</v>
      </c>
      <c r="B163" s="112" t="s">
        <v>821</v>
      </c>
      <c r="C163" s="113" t="s">
        <v>1027</v>
      </c>
      <c r="D163" s="114">
        <v>8.6444245479999999</v>
      </c>
      <c r="E163" s="114" t="s">
        <v>1027</v>
      </c>
      <c r="F163" s="114" t="s">
        <v>1027</v>
      </c>
      <c r="G163" s="114">
        <v>5.8840776799999999</v>
      </c>
      <c r="H163" s="114" t="s">
        <v>1027</v>
      </c>
      <c r="I163" s="114" t="s">
        <v>1027</v>
      </c>
      <c r="J163" s="114">
        <v>6.4517319720000001</v>
      </c>
      <c r="K163" s="114" t="s">
        <v>1027</v>
      </c>
      <c r="L163" s="114" t="s">
        <v>1027</v>
      </c>
      <c r="M163" s="114" t="s">
        <v>1027</v>
      </c>
      <c r="N163" s="114" t="s">
        <v>1027</v>
      </c>
      <c r="O163" s="114" t="s">
        <v>1027</v>
      </c>
      <c r="P163" s="114" t="s">
        <v>1027</v>
      </c>
      <c r="Q163" s="114" t="s">
        <v>1027</v>
      </c>
      <c r="R163" s="114" t="s">
        <v>1027</v>
      </c>
      <c r="S163" s="114" t="s">
        <v>1027</v>
      </c>
      <c r="T163" s="114" t="s">
        <v>1027</v>
      </c>
      <c r="U163" s="114" t="s">
        <v>1027</v>
      </c>
      <c r="V163" s="114">
        <v>33.541983617</v>
      </c>
      <c r="W163" s="114" t="s">
        <v>1027</v>
      </c>
      <c r="X163" s="114" t="s">
        <v>1027</v>
      </c>
      <c r="Y163" s="114" t="s">
        <v>1027</v>
      </c>
      <c r="Z163" s="114" t="s">
        <v>1027</v>
      </c>
      <c r="AA163" s="114">
        <v>6.1746114370000003</v>
      </c>
      <c r="AB163" s="114"/>
      <c r="AC163" s="114"/>
      <c r="AD163" s="114"/>
      <c r="AE163" s="114"/>
      <c r="AF163" s="114"/>
      <c r="AG163" s="114"/>
    </row>
    <row r="164" spans="1:33" s="98" customFormat="1" ht="13.2">
      <c r="A164" s="111" t="s">
        <v>822</v>
      </c>
      <c r="B164" s="112" t="s">
        <v>823</v>
      </c>
      <c r="C164" s="113" t="s">
        <v>1027</v>
      </c>
      <c r="D164" s="114" t="s">
        <v>1027</v>
      </c>
      <c r="E164" s="114">
        <v>2.0683778949999998</v>
      </c>
      <c r="F164" s="114">
        <v>1.7467555290000001</v>
      </c>
      <c r="G164" s="114" t="s">
        <v>1027</v>
      </c>
      <c r="H164" s="114" t="s">
        <v>1027</v>
      </c>
      <c r="I164" s="114">
        <v>3.6599937919999999</v>
      </c>
      <c r="J164" s="114" t="s">
        <v>1027</v>
      </c>
      <c r="K164" s="114">
        <v>4.5358472900000004</v>
      </c>
      <c r="L164" s="114" t="s">
        <v>1027</v>
      </c>
      <c r="M164" s="114" t="s">
        <v>1027</v>
      </c>
      <c r="N164" s="114" t="s">
        <v>1027</v>
      </c>
      <c r="O164" s="114" t="s">
        <v>1027</v>
      </c>
      <c r="P164" s="114">
        <v>15.244447209</v>
      </c>
      <c r="Q164" s="114" t="s">
        <v>1027</v>
      </c>
      <c r="R164" s="114">
        <v>4.1048249339999998</v>
      </c>
      <c r="S164" s="114" t="s">
        <v>1027</v>
      </c>
      <c r="T164" s="114" t="s">
        <v>1027</v>
      </c>
      <c r="U164" s="114">
        <v>8.6010135380000001</v>
      </c>
      <c r="V164" s="114" t="s">
        <v>1027</v>
      </c>
      <c r="W164" s="114" t="s">
        <v>1027</v>
      </c>
      <c r="X164" s="114" t="s">
        <v>1027</v>
      </c>
      <c r="Y164" s="114" t="s">
        <v>1027</v>
      </c>
      <c r="Z164" s="114" t="s">
        <v>1027</v>
      </c>
      <c r="AA164" s="114">
        <v>3.3470644360000001</v>
      </c>
      <c r="AB164" s="114"/>
      <c r="AC164" s="114"/>
      <c r="AD164" s="114"/>
      <c r="AE164" s="114"/>
      <c r="AF164" s="114"/>
      <c r="AG164" s="114"/>
    </row>
    <row r="165" spans="1:33" s="98" customFormat="1" ht="13.2">
      <c r="A165" s="111" t="s">
        <v>824</v>
      </c>
      <c r="B165" s="112" t="s">
        <v>825</v>
      </c>
      <c r="C165" s="113" t="s">
        <v>1027</v>
      </c>
      <c r="D165" s="114" t="s">
        <v>1027</v>
      </c>
      <c r="E165" s="114" t="s">
        <v>1027</v>
      </c>
      <c r="F165" s="114" t="s">
        <v>1027</v>
      </c>
      <c r="G165" s="114" t="s">
        <v>1027</v>
      </c>
      <c r="H165" s="114">
        <v>2.8873206389999999</v>
      </c>
      <c r="I165" s="114" t="s">
        <v>1027</v>
      </c>
      <c r="J165" s="114" t="s">
        <v>1027</v>
      </c>
      <c r="K165" s="114" t="s">
        <v>1027</v>
      </c>
      <c r="L165" s="114" t="s">
        <v>1027</v>
      </c>
      <c r="M165" s="114" t="s">
        <v>1027</v>
      </c>
      <c r="N165" s="114" t="s">
        <v>1027</v>
      </c>
      <c r="O165" s="114" t="s">
        <v>1027</v>
      </c>
      <c r="P165" s="114" t="s">
        <v>1027</v>
      </c>
      <c r="Q165" s="114" t="s">
        <v>1027</v>
      </c>
      <c r="R165" s="114" t="s">
        <v>1027</v>
      </c>
      <c r="S165" s="114" t="s">
        <v>1027</v>
      </c>
      <c r="T165" s="114" t="s">
        <v>1027</v>
      </c>
      <c r="U165" s="114" t="s">
        <v>1027</v>
      </c>
      <c r="V165" s="114">
        <v>4.6479331039999998</v>
      </c>
      <c r="W165" s="114" t="s">
        <v>1027</v>
      </c>
      <c r="X165" s="114" t="s">
        <v>1027</v>
      </c>
      <c r="Y165" s="114" t="s">
        <v>1027</v>
      </c>
      <c r="Z165" s="114" t="s">
        <v>1027</v>
      </c>
      <c r="AA165" s="114" t="s">
        <v>1027</v>
      </c>
      <c r="AB165" s="114"/>
      <c r="AC165" s="114"/>
      <c r="AD165" s="114"/>
      <c r="AE165" s="114"/>
      <c r="AF165" s="114"/>
      <c r="AG165" s="114"/>
    </row>
    <row r="166" spans="1:33" s="98" customFormat="1" ht="13.2">
      <c r="A166" s="111" t="s">
        <v>826</v>
      </c>
      <c r="B166" s="112" t="s">
        <v>827</v>
      </c>
      <c r="C166" s="113" t="s">
        <v>1027</v>
      </c>
      <c r="D166" s="114" t="s">
        <v>1027</v>
      </c>
      <c r="E166" s="114" t="s">
        <v>1027</v>
      </c>
      <c r="F166" s="114">
        <v>10</v>
      </c>
      <c r="G166" s="114" t="s">
        <v>1027</v>
      </c>
      <c r="H166" s="114">
        <v>100</v>
      </c>
      <c r="I166" s="114">
        <v>22.111043817999999</v>
      </c>
      <c r="J166" s="114" t="s">
        <v>1027</v>
      </c>
      <c r="K166" s="114">
        <v>2.876982565</v>
      </c>
      <c r="L166" s="114" t="s">
        <v>1027</v>
      </c>
      <c r="M166" s="114">
        <v>3.5907872310000002</v>
      </c>
      <c r="N166" s="114" t="s">
        <v>1027</v>
      </c>
      <c r="O166" s="114">
        <v>25.187498587</v>
      </c>
      <c r="P166" s="114">
        <v>4.8849001139999997</v>
      </c>
      <c r="Q166" s="114">
        <v>2</v>
      </c>
      <c r="R166" s="114" t="s">
        <v>1027</v>
      </c>
      <c r="S166" s="114" t="s">
        <v>1027</v>
      </c>
      <c r="T166" s="114">
        <v>3.1918438170000001</v>
      </c>
      <c r="U166" s="114" t="s">
        <v>1027</v>
      </c>
      <c r="V166" s="114" t="s">
        <v>1027</v>
      </c>
      <c r="W166" s="114">
        <v>13.182890336</v>
      </c>
      <c r="X166" s="114" t="s">
        <v>1027</v>
      </c>
      <c r="Y166" s="114" t="s">
        <v>1027</v>
      </c>
      <c r="Z166" s="114" t="s">
        <v>1027</v>
      </c>
      <c r="AA166" s="114">
        <v>50.389465407000003</v>
      </c>
      <c r="AB166" s="114"/>
      <c r="AC166" s="114"/>
      <c r="AD166" s="114"/>
      <c r="AE166" s="114"/>
      <c r="AF166" s="114"/>
      <c r="AG166" s="114"/>
    </row>
    <row r="167" spans="1:33" s="98" customFormat="1" ht="13.2">
      <c r="A167" s="111" t="s">
        <v>828</v>
      </c>
      <c r="B167" s="112" t="s">
        <v>829</v>
      </c>
      <c r="C167" s="113" t="s">
        <v>1027</v>
      </c>
      <c r="D167" s="114">
        <v>1.7288849100000001</v>
      </c>
      <c r="E167" s="114" t="s">
        <v>1027</v>
      </c>
      <c r="F167" s="114" t="s">
        <v>1027</v>
      </c>
      <c r="G167" s="114" t="s">
        <v>1027</v>
      </c>
      <c r="H167" s="114">
        <v>4.2142049589999999</v>
      </c>
      <c r="I167" s="114" t="s">
        <v>1027</v>
      </c>
      <c r="J167" s="114" t="s">
        <v>1027</v>
      </c>
      <c r="K167" s="114">
        <v>20.99092203</v>
      </c>
      <c r="L167" s="114" t="s">
        <v>1027</v>
      </c>
      <c r="M167" s="114" t="s">
        <v>1027</v>
      </c>
      <c r="N167" s="114" t="s">
        <v>1027</v>
      </c>
      <c r="O167" s="114">
        <v>29.400242170999999</v>
      </c>
      <c r="P167" s="114">
        <v>8.5685969469999996</v>
      </c>
      <c r="Q167" s="114" t="s">
        <v>1027</v>
      </c>
      <c r="R167" s="114">
        <v>19.642073807999999</v>
      </c>
      <c r="S167" s="114" t="s">
        <v>1027</v>
      </c>
      <c r="T167" s="114" t="s">
        <v>1027</v>
      </c>
      <c r="U167" s="114" t="s">
        <v>1027</v>
      </c>
      <c r="V167" s="114" t="s">
        <v>1027</v>
      </c>
      <c r="W167" s="114" t="s">
        <v>1027</v>
      </c>
      <c r="X167" s="114" t="s">
        <v>1027</v>
      </c>
      <c r="Y167" s="114" t="s">
        <v>1027</v>
      </c>
      <c r="Z167" s="114" t="s">
        <v>1027</v>
      </c>
      <c r="AA167" s="114">
        <v>64.207097953000002</v>
      </c>
      <c r="AB167" s="114"/>
      <c r="AC167" s="114"/>
      <c r="AD167" s="114"/>
      <c r="AE167" s="114"/>
      <c r="AF167" s="114"/>
      <c r="AG167" s="114"/>
    </row>
    <row r="168" spans="1:33" s="98" customFormat="1" ht="13.2">
      <c r="A168" s="111" t="s">
        <v>830</v>
      </c>
      <c r="B168" s="112" t="s">
        <v>831</v>
      </c>
      <c r="C168" s="113" t="s">
        <v>1027</v>
      </c>
      <c r="D168" s="114" t="s">
        <v>1027</v>
      </c>
      <c r="E168" s="114" t="s">
        <v>1027</v>
      </c>
      <c r="F168" s="114" t="s">
        <v>1027</v>
      </c>
      <c r="G168" s="114" t="s">
        <v>1027</v>
      </c>
      <c r="H168" s="114" t="s">
        <v>1027</v>
      </c>
      <c r="I168" s="114" t="s">
        <v>1027</v>
      </c>
      <c r="J168" s="114" t="s">
        <v>1027</v>
      </c>
      <c r="K168" s="114" t="s">
        <v>1027</v>
      </c>
      <c r="L168" s="114">
        <v>60</v>
      </c>
      <c r="M168" s="114" t="s">
        <v>1027</v>
      </c>
      <c r="N168" s="114" t="s">
        <v>1027</v>
      </c>
      <c r="O168" s="114">
        <v>66.534307966</v>
      </c>
      <c r="P168" s="114">
        <v>14.619190093</v>
      </c>
      <c r="Q168" s="114" t="s">
        <v>1027</v>
      </c>
      <c r="R168" s="114" t="s">
        <v>1027</v>
      </c>
      <c r="S168" s="114" t="s">
        <v>1027</v>
      </c>
      <c r="T168" s="114" t="s">
        <v>1027</v>
      </c>
      <c r="U168" s="114" t="s">
        <v>1027</v>
      </c>
      <c r="V168" s="114" t="s">
        <v>1027</v>
      </c>
      <c r="W168" s="114" t="s">
        <v>1027</v>
      </c>
      <c r="X168" s="114" t="s">
        <v>1027</v>
      </c>
      <c r="Y168" s="114">
        <v>15.637811175</v>
      </c>
      <c r="Z168" s="114" t="s">
        <v>1027</v>
      </c>
      <c r="AA168" s="114">
        <v>3.3470644360000001</v>
      </c>
      <c r="AB168" s="114"/>
      <c r="AC168" s="114"/>
      <c r="AD168" s="114"/>
      <c r="AE168" s="114"/>
      <c r="AF168" s="114"/>
      <c r="AG168" s="114"/>
    </row>
    <row r="169" spans="1:33" s="98" customFormat="1" ht="13.2">
      <c r="A169" s="111" t="s">
        <v>832</v>
      </c>
      <c r="B169" s="112" t="s">
        <v>833</v>
      </c>
      <c r="C169" s="113">
        <v>22.843889282999999</v>
      </c>
      <c r="D169" s="114">
        <v>8.6444245479999999</v>
      </c>
      <c r="E169" s="114">
        <v>2.0454820379999998</v>
      </c>
      <c r="F169" s="114">
        <v>23.417004949999999</v>
      </c>
      <c r="G169" s="114" t="s">
        <v>1027</v>
      </c>
      <c r="H169" s="114" t="s">
        <v>1027</v>
      </c>
      <c r="I169" s="114" t="s">
        <v>1027</v>
      </c>
      <c r="J169" s="114">
        <v>30</v>
      </c>
      <c r="K169" s="114">
        <v>17.630112280999999</v>
      </c>
      <c r="L169" s="114" t="s">
        <v>1027</v>
      </c>
      <c r="M169" s="114" t="s">
        <v>1027</v>
      </c>
      <c r="N169" s="114">
        <v>18.992556960999998</v>
      </c>
      <c r="O169" s="114">
        <v>66.513098622000001</v>
      </c>
      <c r="P169" s="114" t="s">
        <v>1027</v>
      </c>
      <c r="Q169" s="114" t="s">
        <v>1027</v>
      </c>
      <c r="R169" s="114">
        <v>10</v>
      </c>
      <c r="S169" s="114" t="s">
        <v>1027</v>
      </c>
      <c r="T169" s="114" t="s">
        <v>1027</v>
      </c>
      <c r="U169" s="114" t="s">
        <v>1027</v>
      </c>
      <c r="V169" s="114" t="s">
        <v>1027</v>
      </c>
      <c r="W169" s="114" t="s">
        <v>1027</v>
      </c>
      <c r="X169" s="114" t="s">
        <v>1027</v>
      </c>
      <c r="Y169" s="114">
        <v>3.9419810100000001</v>
      </c>
      <c r="Z169" s="114" t="s">
        <v>1027</v>
      </c>
      <c r="AA169" s="114">
        <v>20.582038123</v>
      </c>
      <c r="AB169" s="114"/>
      <c r="AC169" s="114"/>
      <c r="AD169" s="114"/>
      <c r="AE169" s="114"/>
      <c r="AF169" s="114"/>
      <c r="AG169" s="114"/>
    </row>
    <row r="170" spans="1:33" s="98" customFormat="1" ht="13.2">
      <c r="A170" s="111" t="s">
        <v>834</v>
      </c>
      <c r="B170" s="112" t="s">
        <v>835</v>
      </c>
      <c r="C170" s="113" t="s">
        <v>1027</v>
      </c>
      <c r="D170" s="114">
        <v>35.134506942000002</v>
      </c>
      <c r="E170" s="114" t="s">
        <v>1027</v>
      </c>
      <c r="F170" s="114" t="s">
        <v>1027</v>
      </c>
      <c r="G170" s="114">
        <v>3.7037384449999999</v>
      </c>
      <c r="H170" s="114" t="s">
        <v>1027</v>
      </c>
      <c r="I170" s="114">
        <v>6.7825988539999997</v>
      </c>
      <c r="J170" s="114">
        <v>6.7857140180000002</v>
      </c>
      <c r="K170" s="114">
        <v>2.0030383810000001</v>
      </c>
      <c r="L170" s="114" t="s">
        <v>1027</v>
      </c>
      <c r="M170" s="114" t="s">
        <v>1027</v>
      </c>
      <c r="N170" s="114" t="s">
        <v>1027</v>
      </c>
      <c r="O170" s="114" t="s">
        <v>1027</v>
      </c>
      <c r="P170" s="114" t="s">
        <v>1027</v>
      </c>
      <c r="Q170" s="114" t="s">
        <v>1027</v>
      </c>
      <c r="R170" s="114" t="s">
        <v>1027</v>
      </c>
      <c r="S170" s="114" t="s">
        <v>1027</v>
      </c>
      <c r="T170" s="114" t="s">
        <v>1027</v>
      </c>
      <c r="U170" s="114" t="s">
        <v>1027</v>
      </c>
      <c r="V170" s="114" t="s">
        <v>1027</v>
      </c>
      <c r="W170" s="114" t="s">
        <v>1027</v>
      </c>
      <c r="X170" s="114" t="s">
        <v>1027</v>
      </c>
      <c r="Y170" s="114" t="s">
        <v>1027</v>
      </c>
      <c r="Z170" s="114" t="s">
        <v>1027</v>
      </c>
      <c r="AA170" s="114" t="s">
        <v>1027</v>
      </c>
      <c r="AB170" s="114"/>
      <c r="AC170" s="114"/>
      <c r="AD170" s="114"/>
      <c r="AE170" s="114"/>
      <c r="AF170" s="114"/>
      <c r="AG170" s="114"/>
    </row>
    <row r="171" spans="1:33" s="98" customFormat="1" ht="13.2">
      <c r="A171" s="111" t="s">
        <v>836</v>
      </c>
      <c r="B171" s="112" t="s">
        <v>837</v>
      </c>
      <c r="C171" s="113" t="s">
        <v>1027</v>
      </c>
      <c r="D171" s="114" t="s">
        <v>1027</v>
      </c>
      <c r="E171" s="114" t="s">
        <v>1027</v>
      </c>
      <c r="F171" s="114" t="s">
        <v>1027</v>
      </c>
      <c r="G171" s="114" t="s">
        <v>1027</v>
      </c>
      <c r="H171" s="114" t="s">
        <v>1027</v>
      </c>
      <c r="I171" s="114" t="s">
        <v>1027</v>
      </c>
      <c r="J171" s="114" t="s">
        <v>1027</v>
      </c>
      <c r="K171" s="114" t="s">
        <v>1027</v>
      </c>
      <c r="L171" s="114" t="s">
        <v>1027</v>
      </c>
      <c r="M171" s="114" t="s">
        <v>1027</v>
      </c>
      <c r="N171" s="114" t="s">
        <v>1027</v>
      </c>
      <c r="O171" s="114">
        <v>12.908486140000001</v>
      </c>
      <c r="P171" s="114" t="s">
        <v>1027</v>
      </c>
      <c r="Q171" s="114" t="s">
        <v>1027</v>
      </c>
      <c r="R171" s="114" t="s">
        <v>1027</v>
      </c>
      <c r="S171" s="114" t="s">
        <v>1027</v>
      </c>
      <c r="T171" s="114" t="s">
        <v>1027</v>
      </c>
      <c r="U171" s="114" t="s">
        <v>1027</v>
      </c>
      <c r="V171" s="114" t="s">
        <v>1027</v>
      </c>
      <c r="W171" s="114" t="s">
        <v>1027</v>
      </c>
      <c r="X171" s="114" t="s">
        <v>1027</v>
      </c>
      <c r="Y171" s="114" t="s">
        <v>1027</v>
      </c>
      <c r="Z171" s="114" t="s">
        <v>1027</v>
      </c>
      <c r="AA171" s="114" t="s">
        <v>1027</v>
      </c>
      <c r="AB171" s="114"/>
      <c r="AC171" s="114"/>
      <c r="AD171" s="114"/>
      <c r="AE171" s="114"/>
      <c r="AF171" s="114"/>
      <c r="AG171" s="114"/>
    </row>
    <row r="172" spans="1:33" s="98" customFormat="1" ht="13.2">
      <c r="A172" s="111" t="s">
        <v>838</v>
      </c>
      <c r="B172" s="112" t="s">
        <v>839</v>
      </c>
      <c r="C172" s="113" t="s">
        <v>1027</v>
      </c>
      <c r="D172" s="114" t="s">
        <v>1027</v>
      </c>
      <c r="E172" s="114" t="s">
        <v>1027</v>
      </c>
      <c r="F172" s="114" t="s">
        <v>1027</v>
      </c>
      <c r="G172" s="114" t="s">
        <v>1027</v>
      </c>
      <c r="H172" s="114" t="s">
        <v>1027</v>
      </c>
      <c r="I172" s="114">
        <v>2.1734703830000002</v>
      </c>
      <c r="J172" s="114">
        <v>1.086600207</v>
      </c>
      <c r="K172" s="114" t="s">
        <v>1027</v>
      </c>
      <c r="L172" s="114" t="s">
        <v>1027</v>
      </c>
      <c r="M172" s="114" t="s">
        <v>1027</v>
      </c>
      <c r="N172" s="114" t="s">
        <v>1027</v>
      </c>
      <c r="O172" s="114">
        <v>71.367572129999999</v>
      </c>
      <c r="P172" s="114" t="s">
        <v>1027</v>
      </c>
      <c r="Q172" s="114" t="s">
        <v>1027</v>
      </c>
      <c r="R172" s="114" t="s">
        <v>1027</v>
      </c>
      <c r="S172" s="114" t="s">
        <v>1027</v>
      </c>
      <c r="T172" s="114" t="s">
        <v>1027</v>
      </c>
      <c r="U172" s="114" t="s">
        <v>1027</v>
      </c>
      <c r="V172" s="114" t="s">
        <v>1027</v>
      </c>
      <c r="W172" s="114" t="s">
        <v>1027</v>
      </c>
      <c r="X172" s="114" t="s">
        <v>1027</v>
      </c>
      <c r="Y172" s="114" t="s">
        <v>1027</v>
      </c>
      <c r="Z172" s="114" t="s">
        <v>1027</v>
      </c>
      <c r="AA172" s="114">
        <v>18.937759219</v>
      </c>
      <c r="AB172" s="114"/>
      <c r="AC172" s="114"/>
      <c r="AD172" s="114"/>
      <c r="AE172" s="114"/>
      <c r="AF172" s="114"/>
      <c r="AG172" s="114"/>
    </row>
    <row r="173" spans="1:33" s="98" customFormat="1" ht="13.2">
      <c r="A173" s="111" t="s">
        <v>840</v>
      </c>
      <c r="B173" s="112" t="s">
        <v>841</v>
      </c>
      <c r="C173" s="113" t="s">
        <v>1027</v>
      </c>
      <c r="D173" s="114" t="s">
        <v>1027</v>
      </c>
      <c r="E173" s="114">
        <v>40.828699139000001</v>
      </c>
      <c r="F173" s="114" t="s">
        <v>1027</v>
      </c>
      <c r="G173" s="114" t="s">
        <v>1027</v>
      </c>
      <c r="H173" s="114" t="s">
        <v>1027</v>
      </c>
      <c r="I173" s="114">
        <v>50</v>
      </c>
      <c r="J173" s="114" t="s">
        <v>1027</v>
      </c>
      <c r="K173" s="114">
        <v>14.234973257</v>
      </c>
      <c r="L173" s="114" t="s">
        <v>1027</v>
      </c>
      <c r="M173" s="114" t="s">
        <v>1027</v>
      </c>
      <c r="N173" s="114" t="s">
        <v>1027</v>
      </c>
      <c r="O173" s="114">
        <v>51.093329590000003</v>
      </c>
      <c r="P173" s="114" t="s">
        <v>1027</v>
      </c>
      <c r="Q173" s="114" t="s">
        <v>1027</v>
      </c>
      <c r="R173" s="114" t="s">
        <v>1027</v>
      </c>
      <c r="S173" s="114" t="s">
        <v>1027</v>
      </c>
      <c r="T173" s="114" t="s">
        <v>1027</v>
      </c>
      <c r="U173" s="114" t="s">
        <v>1027</v>
      </c>
      <c r="V173" s="114" t="s">
        <v>1027</v>
      </c>
      <c r="W173" s="114" t="s">
        <v>1027</v>
      </c>
      <c r="X173" s="114" t="s">
        <v>1027</v>
      </c>
      <c r="Y173" s="114">
        <v>8.9626811160000006</v>
      </c>
      <c r="Z173" s="114" t="s">
        <v>1027</v>
      </c>
      <c r="AA173" s="114">
        <v>9.468879609</v>
      </c>
      <c r="AB173" s="114"/>
      <c r="AC173" s="114"/>
      <c r="AD173" s="114"/>
      <c r="AE173" s="114"/>
      <c r="AF173" s="114"/>
      <c r="AG173" s="114"/>
    </row>
    <row r="174" spans="1:33" s="98" customFormat="1" ht="13.2">
      <c r="A174" s="111" t="s">
        <v>842</v>
      </c>
      <c r="B174" s="112" t="s">
        <v>843</v>
      </c>
      <c r="C174" s="113">
        <v>5.6254153760000003</v>
      </c>
      <c r="D174" s="114" t="s">
        <v>1027</v>
      </c>
      <c r="E174" s="114" t="s">
        <v>1027</v>
      </c>
      <c r="F174" s="114" t="s">
        <v>1027</v>
      </c>
      <c r="G174" s="114" t="s">
        <v>1027</v>
      </c>
      <c r="H174" s="114" t="s">
        <v>1027</v>
      </c>
      <c r="I174" s="114" t="s">
        <v>1027</v>
      </c>
      <c r="J174" s="114">
        <v>20.773615597999999</v>
      </c>
      <c r="K174" s="114" t="s">
        <v>1027</v>
      </c>
      <c r="L174" s="114" t="s">
        <v>1027</v>
      </c>
      <c r="M174" s="114">
        <v>2.1510439809999999</v>
      </c>
      <c r="N174" s="114" t="s">
        <v>1027</v>
      </c>
      <c r="O174" s="114">
        <v>5.3999631580000003</v>
      </c>
      <c r="P174" s="114" t="s">
        <v>1027</v>
      </c>
      <c r="Q174" s="114" t="s">
        <v>1027</v>
      </c>
      <c r="R174" s="114" t="s">
        <v>1027</v>
      </c>
      <c r="S174" s="114" t="s">
        <v>1027</v>
      </c>
      <c r="T174" s="114">
        <v>5.7613824769999997</v>
      </c>
      <c r="U174" s="114" t="s">
        <v>1027</v>
      </c>
      <c r="V174" s="114">
        <v>8.2136045119999999</v>
      </c>
      <c r="W174" s="114" t="s">
        <v>1027</v>
      </c>
      <c r="X174" s="114">
        <v>3.4637205459999998</v>
      </c>
      <c r="Y174" s="114">
        <v>14.121781583000001</v>
      </c>
      <c r="Z174" s="114" t="s">
        <v>1027</v>
      </c>
      <c r="AA174" s="114" t="s">
        <v>1027</v>
      </c>
      <c r="AB174" s="114"/>
      <c r="AC174" s="114"/>
      <c r="AD174" s="114"/>
      <c r="AE174" s="114"/>
      <c r="AF174" s="114"/>
      <c r="AG174" s="114"/>
    </row>
    <row r="175" spans="1:33" s="98" customFormat="1" ht="13.2">
      <c r="A175" s="111" t="s">
        <v>844</v>
      </c>
      <c r="B175" s="112" t="s">
        <v>845</v>
      </c>
      <c r="C175" s="113" t="s">
        <v>1027</v>
      </c>
      <c r="D175" s="114" t="s">
        <v>1027</v>
      </c>
      <c r="E175" s="114" t="s">
        <v>1027</v>
      </c>
      <c r="F175" s="114" t="s">
        <v>1027</v>
      </c>
      <c r="G175" s="114" t="s">
        <v>1027</v>
      </c>
      <c r="H175" s="114" t="s">
        <v>1027</v>
      </c>
      <c r="I175" s="114">
        <v>8.0050521220000004</v>
      </c>
      <c r="J175" s="114" t="s">
        <v>1027</v>
      </c>
      <c r="K175" s="114">
        <v>5.6957021299999999</v>
      </c>
      <c r="L175" s="114">
        <v>2.4186998819999999</v>
      </c>
      <c r="M175" s="114">
        <v>4.3020879619999999</v>
      </c>
      <c r="N175" s="114" t="s">
        <v>1027</v>
      </c>
      <c r="O175" s="114">
        <v>30.153170900999999</v>
      </c>
      <c r="P175" s="114" t="s">
        <v>1027</v>
      </c>
      <c r="Q175" s="114" t="s">
        <v>1027</v>
      </c>
      <c r="R175" s="114">
        <v>17.807049320000001</v>
      </c>
      <c r="S175" s="114" t="s">
        <v>1027</v>
      </c>
      <c r="T175" s="114" t="s">
        <v>1027</v>
      </c>
      <c r="U175" s="114" t="s">
        <v>1027</v>
      </c>
      <c r="V175" s="114" t="s">
        <v>1027</v>
      </c>
      <c r="W175" s="114" t="s">
        <v>1027</v>
      </c>
      <c r="X175" s="114">
        <v>49.356747476000002</v>
      </c>
      <c r="Y175" s="114">
        <v>9.2172360730000005</v>
      </c>
      <c r="Z175" s="114" t="s">
        <v>1027</v>
      </c>
      <c r="AA175" s="114">
        <v>6.4999045750000004</v>
      </c>
      <c r="AB175" s="114"/>
      <c r="AC175" s="114"/>
      <c r="AD175" s="114"/>
      <c r="AE175" s="114"/>
      <c r="AF175" s="114"/>
      <c r="AG175" s="114"/>
    </row>
    <row r="176" spans="1:33" s="98" customFormat="1" ht="13.2">
      <c r="A176" s="111" t="s">
        <v>846</v>
      </c>
      <c r="B176" s="112" t="s">
        <v>847</v>
      </c>
      <c r="C176" s="113">
        <v>1.4517902650000001</v>
      </c>
      <c r="D176" s="114" t="s">
        <v>1027</v>
      </c>
      <c r="E176" s="114" t="s">
        <v>1027</v>
      </c>
      <c r="F176" s="114" t="s">
        <v>1027</v>
      </c>
      <c r="G176" s="114" t="s">
        <v>1027</v>
      </c>
      <c r="H176" s="114">
        <v>1.4436603189999999</v>
      </c>
      <c r="I176" s="114" t="s">
        <v>1027</v>
      </c>
      <c r="J176" s="114" t="s">
        <v>1027</v>
      </c>
      <c r="K176" s="114" t="s">
        <v>1027</v>
      </c>
      <c r="L176" s="114" t="s">
        <v>1027</v>
      </c>
      <c r="M176" s="114" t="s">
        <v>1027</v>
      </c>
      <c r="N176" s="114" t="s">
        <v>1027</v>
      </c>
      <c r="O176" s="114" t="s">
        <v>1027</v>
      </c>
      <c r="P176" s="114" t="s">
        <v>1027</v>
      </c>
      <c r="Q176" s="114">
        <v>4.4841021899999998</v>
      </c>
      <c r="R176" s="114">
        <v>7.4722583880000002</v>
      </c>
      <c r="S176" s="114" t="s">
        <v>1027</v>
      </c>
      <c r="T176" s="114" t="s">
        <v>1027</v>
      </c>
      <c r="U176" s="114">
        <v>10.789226730999999</v>
      </c>
      <c r="V176" s="114" t="s">
        <v>1027</v>
      </c>
      <c r="W176" s="114" t="s">
        <v>1027</v>
      </c>
      <c r="X176" s="114" t="s">
        <v>1027</v>
      </c>
      <c r="Y176" s="114" t="s">
        <v>1027</v>
      </c>
      <c r="Z176" s="114">
        <v>5.4215213330000003</v>
      </c>
      <c r="AA176" s="114">
        <v>1.931152472</v>
      </c>
      <c r="AB176" s="114"/>
      <c r="AC176" s="114"/>
      <c r="AD176" s="114"/>
      <c r="AE176" s="114"/>
      <c r="AF176" s="114"/>
      <c r="AG176" s="114"/>
    </row>
    <row r="177" spans="1:33" s="98" customFormat="1" ht="13.2">
      <c r="A177" s="111" t="s">
        <v>848</v>
      </c>
      <c r="B177" s="112" t="s">
        <v>849</v>
      </c>
      <c r="C177" s="113">
        <v>16.241319553</v>
      </c>
      <c r="D177" s="114">
        <v>8.1907731049999999</v>
      </c>
      <c r="E177" s="114">
        <v>27.41077426</v>
      </c>
      <c r="F177" s="114">
        <v>39.071842377999999</v>
      </c>
      <c r="G177" s="114">
        <v>8.1075635439999996</v>
      </c>
      <c r="H177" s="114">
        <v>21.559518368999999</v>
      </c>
      <c r="I177" s="114">
        <v>31.228266550000001</v>
      </c>
      <c r="J177" s="114">
        <v>59.316754402999997</v>
      </c>
      <c r="K177" s="114">
        <v>64.379962391000007</v>
      </c>
      <c r="L177" s="114">
        <v>16.121832647000002</v>
      </c>
      <c r="M177" s="114" t="s">
        <v>1027</v>
      </c>
      <c r="N177" s="114">
        <v>1.1388451900000001</v>
      </c>
      <c r="O177" s="114">
        <v>64.249898023</v>
      </c>
      <c r="P177" s="114">
        <v>16.412162337000002</v>
      </c>
      <c r="Q177" s="114">
        <v>46.236352470999996</v>
      </c>
      <c r="R177" s="114">
        <v>31.271666804999999</v>
      </c>
      <c r="S177" s="114">
        <v>17.542553605999998</v>
      </c>
      <c r="T177" s="114">
        <v>1.558122502</v>
      </c>
      <c r="U177" s="114" t="s">
        <v>1027</v>
      </c>
      <c r="V177" s="114">
        <v>39.063007562999999</v>
      </c>
      <c r="W177" s="114">
        <v>30.252322789000001</v>
      </c>
      <c r="X177" s="114">
        <v>13.174622942999999</v>
      </c>
      <c r="Y177" s="114">
        <v>8.3993552909999991</v>
      </c>
      <c r="Z177" s="114">
        <v>1.6383385859999999</v>
      </c>
      <c r="AA177" s="114">
        <v>49.498229107999997</v>
      </c>
      <c r="AB177" s="114"/>
      <c r="AC177" s="114"/>
      <c r="AD177" s="114"/>
      <c r="AE177" s="114"/>
      <c r="AF177" s="114"/>
      <c r="AG177" s="114"/>
    </row>
    <row r="178" spans="1:33" s="98" customFormat="1" ht="13.2">
      <c r="A178" s="111" t="s">
        <v>850</v>
      </c>
      <c r="B178" s="112" t="s">
        <v>851</v>
      </c>
      <c r="C178" s="113">
        <v>6.922725775</v>
      </c>
      <c r="D178" s="114">
        <v>8.8120128990000008</v>
      </c>
      <c r="E178" s="114">
        <v>21.372910908000001</v>
      </c>
      <c r="F178" s="114">
        <v>30.719455479000001</v>
      </c>
      <c r="G178" s="114" t="s">
        <v>1027</v>
      </c>
      <c r="H178" s="114">
        <v>11.050554944</v>
      </c>
      <c r="I178" s="114">
        <v>40.290039710000002</v>
      </c>
      <c r="J178" s="114">
        <v>50.004188294000002</v>
      </c>
      <c r="K178" s="114">
        <v>26.156155826999999</v>
      </c>
      <c r="L178" s="114" t="s">
        <v>1027</v>
      </c>
      <c r="M178" s="114" t="s">
        <v>1027</v>
      </c>
      <c r="N178" s="114">
        <v>13.013772807</v>
      </c>
      <c r="O178" s="114">
        <v>11.61411784</v>
      </c>
      <c r="P178" s="114">
        <v>4.8184131189999997</v>
      </c>
      <c r="Q178" s="114">
        <v>19.327172322999999</v>
      </c>
      <c r="R178" s="114">
        <v>21.080075068999999</v>
      </c>
      <c r="S178" s="114">
        <v>3.0344752179999999</v>
      </c>
      <c r="T178" s="114">
        <v>8.8385022089999996</v>
      </c>
      <c r="U178" s="114">
        <v>18.915675328999999</v>
      </c>
      <c r="V178" s="114" t="s">
        <v>1027</v>
      </c>
      <c r="W178" s="114">
        <v>32.866554811999997</v>
      </c>
      <c r="X178" s="114">
        <v>11.244240755</v>
      </c>
      <c r="Y178" s="114">
        <v>5.2275736410000002</v>
      </c>
      <c r="Z178" s="114" t="s">
        <v>1027</v>
      </c>
      <c r="AA178" s="114">
        <v>70.893752370000001</v>
      </c>
      <c r="AB178" s="114"/>
      <c r="AC178" s="114"/>
      <c r="AD178" s="114"/>
      <c r="AE178" s="114"/>
      <c r="AF178" s="114"/>
      <c r="AG178" s="114"/>
    </row>
    <row r="179" spans="1:33" s="98" customFormat="1" ht="13.2">
      <c r="A179" s="111" t="s">
        <v>852</v>
      </c>
      <c r="B179" s="112" t="s">
        <v>853</v>
      </c>
      <c r="C179" s="113" t="s">
        <v>1027</v>
      </c>
      <c r="D179" s="114" t="s">
        <v>1027</v>
      </c>
      <c r="E179" s="114">
        <v>20.288139144999999</v>
      </c>
      <c r="F179" s="114" t="s">
        <v>1027</v>
      </c>
      <c r="G179" s="114" t="s">
        <v>1027</v>
      </c>
      <c r="H179" s="114" t="s">
        <v>1027</v>
      </c>
      <c r="I179" s="114" t="s">
        <v>1027</v>
      </c>
      <c r="J179" s="114" t="s">
        <v>1027</v>
      </c>
      <c r="K179" s="114">
        <v>8.7141172420000004</v>
      </c>
      <c r="L179" s="114" t="s">
        <v>1027</v>
      </c>
      <c r="M179" s="114" t="s">
        <v>1027</v>
      </c>
      <c r="N179" s="114" t="s">
        <v>1027</v>
      </c>
      <c r="O179" s="114">
        <v>8.6584457889999999</v>
      </c>
      <c r="P179" s="114">
        <v>10.359159312999999</v>
      </c>
      <c r="Q179" s="114" t="s">
        <v>1027</v>
      </c>
      <c r="R179" s="114" t="s">
        <v>1027</v>
      </c>
      <c r="S179" s="114" t="s">
        <v>1027</v>
      </c>
      <c r="T179" s="114" t="s">
        <v>1027</v>
      </c>
      <c r="U179" s="114" t="s">
        <v>1027</v>
      </c>
      <c r="V179" s="114" t="s">
        <v>1027</v>
      </c>
      <c r="W179" s="114" t="s">
        <v>1027</v>
      </c>
      <c r="X179" s="114" t="s">
        <v>1027</v>
      </c>
      <c r="Y179" s="114" t="s">
        <v>1027</v>
      </c>
      <c r="Z179" s="114" t="s">
        <v>1027</v>
      </c>
      <c r="AA179" s="114" t="s">
        <v>1027</v>
      </c>
      <c r="AB179" s="114"/>
      <c r="AC179" s="114"/>
      <c r="AD179" s="114"/>
      <c r="AE179" s="114"/>
      <c r="AF179" s="114"/>
      <c r="AG179" s="114"/>
    </row>
    <row r="180" spans="1:33" s="98" customFormat="1" ht="13.2">
      <c r="A180" s="111" t="s">
        <v>854</v>
      </c>
      <c r="B180" s="112" t="s">
        <v>855</v>
      </c>
      <c r="C180" s="113">
        <v>11.067984557999999</v>
      </c>
      <c r="D180" s="114" t="s">
        <v>1027</v>
      </c>
      <c r="E180" s="114">
        <v>8.1601007849999991</v>
      </c>
      <c r="F180" s="114">
        <v>2.5265412029999998</v>
      </c>
      <c r="G180" s="114">
        <v>6.8605228130000002</v>
      </c>
      <c r="H180" s="114">
        <v>18.021124904000001</v>
      </c>
      <c r="I180" s="114">
        <v>5.3629046889999996</v>
      </c>
      <c r="J180" s="114">
        <v>16.509260258000001</v>
      </c>
      <c r="K180" s="114">
        <v>4.6775564349999996</v>
      </c>
      <c r="L180" s="114">
        <v>2.5422224760000001</v>
      </c>
      <c r="M180" s="114">
        <v>6.6615519120000002</v>
      </c>
      <c r="N180" s="114" t="s">
        <v>1027</v>
      </c>
      <c r="O180" s="114">
        <v>43.503312393999998</v>
      </c>
      <c r="P180" s="114">
        <v>2.7219860929999999</v>
      </c>
      <c r="Q180" s="114" t="s">
        <v>1027</v>
      </c>
      <c r="R180" s="114">
        <v>19.620609885</v>
      </c>
      <c r="S180" s="114" t="s">
        <v>1027</v>
      </c>
      <c r="T180" s="114">
        <v>9.8702967860000008</v>
      </c>
      <c r="U180" s="114">
        <v>15</v>
      </c>
      <c r="V180" s="114">
        <v>4.3282491700000003</v>
      </c>
      <c r="W180" s="114">
        <v>8.4772110460000007</v>
      </c>
      <c r="X180" s="114">
        <v>10.885720529</v>
      </c>
      <c r="Y180" s="114">
        <v>5.9671793720000004</v>
      </c>
      <c r="Z180" s="114" t="s">
        <v>1027</v>
      </c>
      <c r="AA180" s="114">
        <v>34.045178552000003</v>
      </c>
      <c r="AB180" s="114"/>
      <c r="AC180" s="114"/>
      <c r="AD180" s="114"/>
      <c r="AE180" s="114"/>
      <c r="AF180" s="114"/>
      <c r="AG180" s="114"/>
    </row>
    <row r="181" spans="1:33" s="98" customFormat="1" ht="13.2">
      <c r="A181" s="111" t="s">
        <v>250</v>
      </c>
      <c r="B181" s="112" t="s">
        <v>856</v>
      </c>
      <c r="C181" s="113" t="s">
        <v>1027</v>
      </c>
      <c r="D181" s="114" t="s">
        <v>1027</v>
      </c>
      <c r="E181" s="114" t="s">
        <v>1027</v>
      </c>
      <c r="F181" s="114" t="s">
        <v>1027</v>
      </c>
      <c r="G181" s="114" t="s">
        <v>1027</v>
      </c>
      <c r="H181" s="114" t="s">
        <v>1027</v>
      </c>
      <c r="I181" s="114" t="s">
        <v>1027</v>
      </c>
      <c r="J181" s="114" t="s">
        <v>1027</v>
      </c>
      <c r="K181" s="114" t="s">
        <v>1027</v>
      </c>
      <c r="L181" s="114" t="s">
        <v>1027</v>
      </c>
      <c r="M181" s="114" t="s">
        <v>1027</v>
      </c>
      <c r="N181" s="114" t="s">
        <v>1027</v>
      </c>
      <c r="O181" s="114" t="s">
        <v>1027</v>
      </c>
      <c r="P181" s="114" t="s">
        <v>1027</v>
      </c>
      <c r="Q181" s="114" t="s">
        <v>1027</v>
      </c>
      <c r="R181" s="114" t="s">
        <v>1027</v>
      </c>
      <c r="S181" s="114" t="s">
        <v>1027</v>
      </c>
      <c r="T181" s="114" t="s">
        <v>1027</v>
      </c>
      <c r="U181" s="114" t="s">
        <v>1027</v>
      </c>
      <c r="V181" s="114" t="s">
        <v>1027</v>
      </c>
      <c r="W181" s="114" t="s">
        <v>1027</v>
      </c>
      <c r="X181" s="114" t="s">
        <v>1027</v>
      </c>
      <c r="Y181" s="114" t="s">
        <v>1027</v>
      </c>
      <c r="Z181" s="114" t="s">
        <v>1027</v>
      </c>
      <c r="AA181" s="114" t="s">
        <v>1027</v>
      </c>
      <c r="AB181" s="114"/>
      <c r="AC181" s="114"/>
      <c r="AD181" s="114"/>
      <c r="AE181" s="114"/>
      <c r="AF181" s="114"/>
      <c r="AG181" s="114"/>
    </row>
    <row r="182" spans="1:33" s="98" customFormat="1" ht="13.2">
      <c r="A182" s="111" t="s">
        <v>857</v>
      </c>
      <c r="B182" s="112" t="s">
        <v>858</v>
      </c>
      <c r="C182" s="113" t="s">
        <v>1027</v>
      </c>
      <c r="D182" s="114" t="s">
        <v>1027</v>
      </c>
      <c r="E182" s="114" t="s">
        <v>1027</v>
      </c>
      <c r="F182" s="114" t="s">
        <v>1027</v>
      </c>
      <c r="G182" s="114" t="s">
        <v>1027</v>
      </c>
      <c r="H182" s="114" t="s">
        <v>1027</v>
      </c>
      <c r="I182" s="114" t="s">
        <v>1027</v>
      </c>
      <c r="J182" s="114" t="s">
        <v>1027</v>
      </c>
      <c r="K182" s="114" t="s">
        <v>1027</v>
      </c>
      <c r="L182" s="114" t="s">
        <v>1027</v>
      </c>
      <c r="M182" s="114" t="s">
        <v>1027</v>
      </c>
      <c r="N182" s="114" t="s">
        <v>1027</v>
      </c>
      <c r="O182" s="114" t="s">
        <v>1027</v>
      </c>
      <c r="P182" s="114" t="s">
        <v>1027</v>
      </c>
      <c r="Q182" s="114" t="s">
        <v>1027</v>
      </c>
      <c r="R182" s="114" t="s">
        <v>1027</v>
      </c>
      <c r="S182" s="114" t="s">
        <v>1027</v>
      </c>
      <c r="T182" s="114" t="s">
        <v>1027</v>
      </c>
      <c r="U182" s="114" t="s">
        <v>1027</v>
      </c>
      <c r="V182" s="114" t="s">
        <v>1027</v>
      </c>
      <c r="W182" s="114" t="s">
        <v>1027</v>
      </c>
      <c r="X182" s="114" t="s">
        <v>1027</v>
      </c>
      <c r="Y182" s="114" t="s">
        <v>1027</v>
      </c>
      <c r="Z182" s="114">
        <v>21.831263003</v>
      </c>
      <c r="AA182" s="114" t="s">
        <v>1027</v>
      </c>
      <c r="AB182" s="114"/>
      <c r="AC182" s="114"/>
      <c r="AD182" s="114"/>
      <c r="AE182" s="114"/>
      <c r="AF182" s="114"/>
      <c r="AG182" s="114"/>
    </row>
    <row r="183" spans="1:33" s="98" customFormat="1" ht="13.2">
      <c r="A183" s="111" t="s">
        <v>293</v>
      </c>
      <c r="B183" s="112" t="s">
        <v>859</v>
      </c>
      <c r="C183" s="113">
        <v>18.113744670999999</v>
      </c>
      <c r="D183" s="114">
        <v>3.0682231550000001</v>
      </c>
      <c r="E183" s="114">
        <v>8.7990835119999993</v>
      </c>
      <c r="F183" s="114" t="s">
        <v>1027</v>
      </c>
      <c r="G183" s="114" t="s">
        <v>1027</v>
      </c>
      <c r="H183" s="114" t="s">
        <v>1027</v>
      </c>
      <c r="I183" s="114" t="s">
        <v>1027</v>
      </c>
      <c r="J183" s="114">
        <v>9.7275036230000005</v>
      </c>
      <c r="K183" s="114">
        <v>90.881148155000005</v>
      </c>
      <c r="L183" s="114" t="s">
        <v>1027</v>
      </c>
      <c r="M183" s="114" t="s">
        <v>1027</v>
      </c>
      <c r="N183" s="114" t="s">
        <v>1027</v>
      </c>
      <c r="O183" s="114">
        <v>3.113014819</v>
      </c>
      <c r="P183" s="114" t="s">
        <v>1027</v>
      </c>
      <c r="Q183" s="114" t="s">
        <v>1027</v>
      </c>
      <c r="R183" s="114" t="s">
        <v>1027</v>
      </c>
      <c r="S183" s="114" t="s">
        <v>1027</v>
      </c>
      <c r="T183" s="114" t="s">
        <v>1027</v>
      </c>
      <c r="U183" s="114" t="s">
        <v>1027</v>
      </c>
      <c r="V183" s="114" t="s">
        <v>1027</v>
      </c>
      <c r="W183" s="114">
        <v>3.4381463299999999</v>
      </c>
      <c r="X183" s="114" t="s">
        <v>1027</v>
      </c>
      <c r="Y183" s="114">
        <v>9.4386039949999994</v>
      </c>
      <c r="Z183" s="114" t="s">
        <v>1027</v>
      </c>
      <c r="AA183" s="114">
        <v>8.0237037759999996</v>
      </c>
      <c r="AB183" s="114"/>
      <c r="AC183" s="114"/>
      <c r="AD183" s="114"/>
      <c r="AE183" s="114"/>
      <c r="AF183" s="114"/>
      <c r="AG183" s="114"/>
    </row>
    <row r="184" spans="1:33" s="98" customFormat="1" ht="13.2">
      <c r="A184" s="111" t="s">
        <v>860</v>
      </c>
      <c r="B184" s="112" t="s">
        <v>861</v>
      </c>
      <c r="C184" s="113" t="s">
        <v>1027</v>
      </c>
      <c r="D184" s="114" t="s">
        <v>1027</v>
      </c>
      <c r="E184" s="114" t="s">
        <v>1027</v>
      </c>
      <c r="F184" s="114" t="s">
        <v>1027</v>
      </c>
      <c r="G184" s="114" t="s">
        <v>1027</v>
      </c>
      <c r="H184" s="114">
        <v>10.979497910999999</v>
      </c>
      <c r="I184" s="114" t="s">
        <v>1027</v>
      </c>
      <c r="J184" s="114">
        <v>3.7501991719999999</v>
      </c>
      <c r="K184" s="114">
        <v>9.8640099449999994</v>
      </c>
      <c r="L184" s="114" t="s">
        <v>1027</v>
      </c>
      <c r="M184" s="114" t="s">
        <v>1027</v>
      </c>
      <c r="N184" s="114" t="s">
        <v>1027</v>
      </c>
      <c r="O184" s="114" t="s">
        <v>1027</v>
      </c>
      <c r="P184" s="114">
        <v>3.8528280119999998</v>
      </c>
      <c r="Q184" s="114" t="s">
        <v>1027</v>
      </c>
      <c r="R184" s="114">
        <v>1.2176798499999999</v>
      </c>
      <c r="S184" s="114" t="s">
        <v>1027</v>
      </c>
      <c r="T184" s="114" t="s">
        <v>1027</v>
      </c>
      <c r="U184" s="114" t="s">
        <v>1027</v>
      </c>
      <c r="V184" s="114" t="s">
        <v>1027</v>
      </c>
      <c r="W184" s="114" t="s">
        <v>1027</v>
      </c>
      <c r="X184" s="114" t="s">
        <v>1027</v>
      </c>
      <c r="Y184" s="114" t="s">
        <v>1027</v>
      </c>
      <c r="Z184" s="114">
        <v>5.8021477429999999</v>
      </c>
      <c r="AA184" s="114">
        <v>45.055741114</v>
      </c>
      <c r="AB184" s="114"/>
      <c r="AC184" s="114"/>
      <c r="AD184" s="114"/>
      <c r="AE184" s="114"/>
      <c r="AF184" s="114"/>
      <c r="AG184" s="114"/>
    </row>
    <row r="185" spans="1:33" s="98" customFormat="1" ht="13.2">
      <c r="A185" s="103" t="s">
        <v>862</v>
      </c>
      <c r="B185" s="104" t="s">
        <v>863</v>
      </c>
      <c r="C185" s="105" t="s">
        <v>1027</v>
      </c>
      <c r="D185" s="106" t="s">
        <v>1027</v>
      </c>
      <c r="E185" s="106">
        <v>5.0211501409999997</v>
      </c>
      <c r="F185" s="106">
        <v>1.970327435</v>
      </c>
      <c r="G185" s="106" t="s">
        <v>1027</v>
      </c>
      <c r="H185" s="106" t="s">
        <v>1027</v>
      </c>
      <c r="I185" s="106">
        <v>9.9867351810000002</v>
      </c>
      <c r="J185" s="106">
        <v>4.741136558</v>
      </c>
      <c r="K185" s="106">
        <v>28.933084909000002</v>
      </c>
      <c r="L185" s="106" t="s">
        <v>1027</v>
      </c>
      <c r="M185" s="106" t="s">
        <v>1027</v>
      </c>
      <c r="N185" s="106" t="s">
        <v>1027</v>
      </c>
      <c r="O185" s="106">
        <v>90.003543647000001</v>
      </c>
      <c r="P185" s="106" t="s">
        <v>1027</v>
      </c>
      <c r="Q185" s="106" t="s">
        <v>1027</v>
      </c>
      <c r="R185" s="106" t="s">
        <v>1027</v>
      </c>
      <c r="S185" s="106" t="s">
        <v>1027</v>
      </c>
      <c r="T185" s="106" t="s">
        <v>1027</v>
      </c>
      <c r="U185" s="106">
        <v>7.6796069859999996</v>
      </c>
      <c r="V185" s="106" t="s">
        <v>1027</v>
      </c>
      <c r="W185" s="106" t="s">
        <v>1027</v>
      </c>
      <c r="X185" s="106" t="s">
        <v>1027</v>
      </c>
      <c r="Y185" s="106" t="s">
        <v>1027</v>
      </c>
      <c r="Z185" s="106" t="s">
        <v>1027</v>
      </c>
      <c r="AA185" s="106">
        <v>28.032737711999999</v>
      </c>
      <c r="AB185" s="106"/>
      <c r="AC185" s="106"/>
      <c r="AD185" s="106"/>
      <c r="AE185" s="106"/>
      <c r="AF185" s="106"/>
      <c r="AG185" s="106"/>
    </row>
    <row r="186" spans="1:33" s="98" customFormat="1" ht="13.2">
      <c r="A186" s="107" t="s">
        <v>864</v>
      </c>
      <c r="B186" s="108" t="s">
        <v>865</v>
      </c>
      <c r="C186" s="109" t="s">
        <v>1027</v>
      </c>
      <c r="D186" s="110" t="s">
        <v>1027</v>
      </c>
      <c r="E186" s="110" t="s">
        <v>1027</v>
      </c>
      <c r="F186" s="110" t="s">
        <v>1027</v>
      </c>
      <c r="G186" s="110" t="s">
        <v>1027</v>
      </c>
      <c r="H186" s="110" t="s">
        <v>1027</v>
      </c>
      <c r="I186" s="110">
        <v>14.676315863999999</v>
      </c>
      <c r="J186" s="110" t="s">
        <v>1027</v>
      </c>
      <c r="K186" s="110" t="s">
        <v>1027</v>
      </c>
      <c r="L186" s="110">
        <v>13.83513067</v>
      </c>
      <c r="M186" s="110" t="s">
        <v>1027</v>
      </c>
      <c r="N186" s="110" t="s">
        <v>1027</v>
      </c>
      <c r="O186" s="110">
        <v>28.17572401</v>
      </c>
      <c r="P186" s="110" t="s">
        <v>1027</v>
      </c>
      <c r="Q186" s="110" t="s">
        <v>1027</v>
      </c>
      <c r="R186" s="110" t="s">
        <v>1027</v>
      </c>
      <c r="S186" s="110" t="s">
        <v>1027</v>
      </c>
      <c r="T186" s="110" t="s">
        <v>1027</v>
      </c>
      <c r="U186" s="110" t="s">
        <v>1027</v>
      </c>
      <c r="V186" s="110" t="s">
        <v>1027</v>
      </c>
      <c r="W186" s="110" t="s">
        <v>1027</v>
      </c>
      <c r="X186" s="110" t="s">
        <v>1027</v>
      </c>
      <c r="Y186" s="110" t="s">
        <v>1027</v>
      </c>
      <c r="Z186" s="110" t="s">
        <v>1027</v>
      </c>
      <c r="AA186" s="110" t="s">
        <v>1027</v>
      </c>
      <c r="AB186" s="110"/>
      <c r="AC186" s="110"/>
      <c r="AD186" s="110"/>
      <c r="AE186" s="110"/>
      <c r="AF186" s="110"/>
      <c r="AG186" s="110"/>
    </row>
    <row r="187" spans="1:33" s="98" customFormat="1" ht="13.2">
      <c r="A187" s="111" t="s">
        <v>866</v>
      </c>
      <c r="B187" s="112" t="s">
        <v>867</v>
      </c>
      <c r="C187" s="113">
        <v>9.769496492</v>
      </c>
      <c r="D187" s="114">
        <v>18.622401311000001</v>
      </c>
      <c r="E187" s="114">
        <v>7.0574200219999996</v>
      </c>
      <c r="F187" s="114" t="s">
        <v>1027</v>
      </c>
      <c r="G187" s="114">
        <v>15.473077127</v>
      </c>
      <c r="H187" s="114" t="s">
        <v>1027</v>
      </c>
      <c r="I187" s="114">
        <v>21.598717946000001</v>
      </c>
      <c r="J187" s="114">
        <v>4.6234361919999998</v>
      </c>
      <c r="K187" s="114" t="s">
        <v>1027</v>
      </c>
      <c r="L187" s="114">
        <v>5.3791202240000002</v>
      </c>
      <c r="M187" s="114">
        <v>21.383094837000002</v>
      </c>
      <c r="N187" s="114">
        <v>2</v>
      </c>
      <c r="O187" s="114" t="s">
        <v>1027</v>
      </c>
      <c r="P187" s="114" t="s">
        <v>1027</v>
      </c>
      <c r="Q187" s="114" t="s">
        <v>1027</v>
      </c>
      <c r="R187" s="114" t="s">
        <v>1027</v>
      </c>
      <c r="S187" s="114" t="s">
        <v>1027</v>
      </c>
      <c r="T187" s="114" t="s">
        <v>1027</v>
      </c>
      <c r="U187" s="114" t="s">
        <v>1027</v>
      </c>
      <c r="V187" s="114" t="s">
        <v>1027</v>
      </c>
      <c r="W187" s="114" t="s">
        <v>1027</v>
      </c>
      <c r="X187" s="114" t="s">
        <v>1027</v>
      </c>
      <c r="Y187" s="114" t="s">
        <v>1027</v>
      </c>
      <c r="Z187" s="114" t="s">
        <v>1027</v>
      </c>
      <c r="AA187" s="114" t="s">
        <v>1027</v>
      </c>
      <c r="AB187" s="114"/>
      <c r="AC187" s="114"/>
      <c r="AD187" s="114"/>
      <c r="AE187" s="114"/>
      <c r="AF187" s="114"/>
      <c r="AG187" s="114"/>
    </row>
    <row r="188" spans="1:33" s="98" customFormat="1" ht="13.2">
      <c r="A188" s="111" t="s">
        <v>319</v>
      </c>
      <c r="B188" s="112" t="s">
        <v>46</v>
      </c>
      <c r="C188" s="113">
        <v>4.8470138159999996</v>
      </c>
      <c r="D188" s="114">
        <v>9.4053919649999997</v>
      </c>
      <c r="E188" s="114">
        <v>88.242180696999995</v>
      </c>
      <c r="F188" s="114">
        <v>65.429310205999997</v>
      </c>
      <c r="G188" s="114">
        <v>11.252261112999999</v>
      </c>
      <c r="H188" s="114">
        <v>30.618214375000001</v>
      </c>
      <c r="I188" s="114">
        <v>184.983186781</v>
      </c>
      <c r="J188" s="114">
        <v>172.28316653499999</v>
      </c>
      <c r="K188" s="114">
        <v>36.944145867000003</v>
      </c>
      <c r="L188" s="114">
        <v>4</v>
      </c>
      <c r="M188" s="114">
        <v>4.5489851889999997</v>
      </c>
      <c r="N188" s="114">
        <v>8.5441737470000003</v>
      </c>
      <c r="O188" s="114">
        <v>270.86137045100003</v>
      </c>
      <c r="P188" s="114">
        <v>14.316724897</v>
      </c>
      <c r="Q188" s="114">
        <v>45.600207513000001</v>
      </c>
      <c r="R188" s="114">
        <v>79.799194200000002</v>
      </c>
      <c r="S188" s="114">
        <v>6.6270374920000004</v>
      </c>
      <c r="T188" s="114">
        <v>18.116344765000001</v>
      </c>
      <c r="U188" s="114">
        <v>53.939990702000003</v>
      </c>
      <c r="V188" s="114">
        <v>92.779512859999997</v>
      </c>
      <c r="W188" s="114">
        <v>129.35635041200001</v>
      </c>
      <c r="X188" s="114">
        <v>107.34625902000001</v>
      </c>
      <c r="Y188" s="114">
        <v>91.415651937000007</v>
      </c>
      <c r="Z188" s="114">
        <v>14.251836537000001</v>
      </c>
      <c r="AA188" s="114">
        <v>119.23087400999999</v>
      </c>
      <c r="AB188" s="114"/>
      <c r="AC188" s="114"/>
      <c r="AD188" s="114"/>
      <c r="AE188" s="114"/>
      <c r="AF188" s="114"/>
      <c r="AG188" s="114"/>
    </row>
    <row r="189" spans="1:33" s="98" customFormat="1" ht="13.2">
      <c r="A189" s="111" t="s">
        <v>264</v>
      </c>
      <c r="B189" s="112" t="s">
        <v>117</v>
      </c>
      <c r="C189" s="113">
        <v>36.446873490000002</v>
      </c>
      <c r="D189" s="114">
        <v>77.974123618999997</v>
      </c>
      <c r="E189" s="114">
        <v>81.006265912000003</v>
      </c>
      <c r="F189" s="114">
        <v>77.977974888999995</v>
      </c>
      <c r="G189" s="114">
        <v>80.80568701</v>
      </c>
      <c r="H189" s="114">
        <v>36.103174314</v>
      </c>
      <c r="I189" s="114">
        <v>158.84872341400001</v>
      </c>
      <c r="J189" s="114">
        <v>173.89242338099999</v>
      </c>
      <c r="K189" s="114">
        <v>54.580573555999997</v>
      </c>
      <c r="L189" s="114">
        <v>19.046419656000001</v>
      </c>
      <c r="M189" s="114">
        <v>20.122679640000001</v>
      </c>
      <c r="N189" s="114">
        <v>14.715142526999999</v>
      </c>
      <c r="O189" s="114">
        <v>156.39719024499999</v>
      </c>
      <c r="P189" s="114">
        <v>13.649690956000001</v>
      </c>
      <c r="Q189" s="114">
        <v>27.922127777</v>
      </c>
      <c r="R189" s="114">
        <v>229.543796668</v>
      </c>
      <c r="S189" s="114">
        <v>16.627037491999999</v>
      </c>
      <c r="T189" s="114">
        <v>7.5852828209999998</v>
      </c>
      <c r="U189" s="114">
        <v>16.570250391999998</v>
      </c>
      <c r="V189" s="114">
        <v>39.744456083999999</v>
      </c>
      <c r="W189" s="114">
        <v>213.406655454</v>
      </c>
      <c r="X189" s="114">
        <v>128.614564965</v>
      </c>
      <c r="Y189" s="114">
        <v>128.54163323399999</v>
      </c>
      <c r="Z189" s="114">
        <v>54.434313510000003</v>
      </c>
      <c r="AA189" s="114">
        <v>72.181615166</v>
      </c>
      <c r="AB189" s="114"/>
      <c r="AC189" s="114"/>
      <c r="AD189" s="114"/>
      <c r="AE189" s="114"/>
      <c r="AF189" s="114"/>
      <c r="AG189" s="114"/>
    </row>
    <row r="190" spans="1:33" s="98" customFormat="1" ht="13.2">
      <c r="A190" s="111" t="s">
        <v>281</v>
      </c>
      <c r="B190" s="112" t="s">
        <v>180</v>
      </c>
      <c r="C190" s="113" t="s">
        <v>1027</v>
      </c>
      <c r="D190" s="114">
        <v>90.001880755000002</v>
      </c>
      <c r="E190" s="114">
        <v>44.842328094999999</v>
      </c>
      <c r="F190" s="114">
        <v>24.969311874999999</v>
      </c>
      <c r="G190" s="114">
        <v>51.439257367000003</v>
      </c>
      <c r="H190" s="114">
        <v>14.154862614000001</v>
      </c>
      <c r="I190" s="114">
        <v>41.030713669999997</v>
      </c>
      <c r="J190" s="114" t="s">
        <v>1027</v>
      </c>
      <c r="K190" s="114">
        <v>1.8894092920000001</v>
      </c>
      <c r="L190" s="114">
        <v>14.744769256</v>
      </c>
      <c r="M190" s="114">
        <v>10.94788879</v>
      </c>
      <c r="N190" s="114">
        <v>122.735146216</v>
      </c>
      <c r="O190" s="114">
        <v>27.27162058</v>
      </c>
      <c r="P190" s="114">
        <v>11.52701954</v>
      </c>
      <c r="Q190" s="114" t="s">
        <v>1027</v>
      </c>
      <c r="R190" s="114">
        <v>100.38527835399999</v>
      </c>
      <c r="S190" s="114" t="s">
        <v>1027</v>
      </c>
      <c r="T190" s="114" t="s">
        <v>1027</v>
      </c>
      <c r="U190" s="114" t="s">
        <v>1027</v>
      </c>
      <c r="V190" s="114">
        <v>81.410967376000002</v>
      </c>
      <c r="W190" s="114">
        <v>313.01278659600001</v>
      </c>
      <c r="X190" s="114" t="s">
        <v>1027</v>
      </c>
      <c r="Y190" s="114" t="s">
        <v>1027</v>
      </c>
      <c r="Z190" s="114" t="s">
        <v>1027</v>
      </c>
      <c r="AA190" s="114">
        <v>89.423783970000002</v>
      </c>
      <c r="AB190" s="114"/>
      <c r="AC190" s="114"/>
      <c r="AD190" s="114"/>
      <c r="AE190" s="114"/>
      <c r="AF190" s="114"/>
      <c r="AG190" s="114"/>
    </row>
    <row r="191" spans="1:33" s="98" customFormat="1" ht="13.2">
      <c r="A191" s="111" t="s">
        <v>420</v>
      </c>
      <c r="B191" s="112" t="s">
        <v>868</v>
      </c>
      <c r="C191" s="113" t="s">
        <v>1027</v>
      </c>
      <c r="D191" s="114" t="s">
        <v>1027</v>
      </c>
      <c r="E191" s="114">
        <v>78.614280914999995</v>
      </c>
      <c r="F191" s="114">
        <v>71.365508417000001</v>
      </c>
      <c r="G191" s="114">
        <v>57.230946490000001</v>
      </c>
      <c r="H191" s="114">
        <v>14.558319499</v>
      </c>
      <c r="I191" s="114">
        <v>360.784720617</v>
      </c>
      <c r="J191" s="114">
        <v>130.934603369</v>
      </c>
      <c r="K191" s="114">
        <v>55.372046578000003</v>
      </c>
      <c r="L191" s="114">
        <v>7.0760083930000004</v>
      </c>
      <c r="M191" s="114">
        <v>80</v>
      </c>
      <c r="N191" s="114" t="s">
        <v>1027</v>
      </c>
      <c r="O191" s="114">
        <v>270.13805733999999</v>
      </c>
      <c r="P191" s="114">
        <v>30.418210112000001</v>
      </c>
      <c r="Q191" s="114">
        <v>29.22410812</v>
      </c>
      <c r="R191" s="114">
        <v>271.378001681</v>
      </c>
      <c r="S191" s="114">
        <v>3.3714375489999999</v>
      </c>
      <c r="T191" s="114">
        <v>61.642547057999998</v>
      </c>
      <c r="U191" s="114">
        <v>31.680592059999999</v>
      </c>
      <c r="V191" s="114">
        <v>33.661824674999998</v>
      </c>
      <c r="W191" s="114">
        <v>117.301406751</v>
      </c>
      <c r="X191" s="114">
        <v>95.135500327000003</v>
      </c>
      <c r="Y191" s="114">
        <v>18.626908310000001</v>
      </c>
      <c r="Z191" s="114">
        <v>77.593798399999997</v>
      </c>
      <c r="AA191" s="114">
        <v>77.796352886999998</v>
      </c>
      <c r="AB191" s="114"/>
      <c r="AC191" s="114"/>
      <c r="AD191" s="114"/>
      <c r="AE191" s="114"/>
      <c r="AF191" s="114"/>
      <c r="AG191" s="114"/>
    </row>
    <row r="192" spans="1:33" s="98" customFormat="1" ht="13.2">
      <c r="A192" s="111" t="s">
        <v>869</v>
      </c>
      <c r="B192" s="112" t="s">
        <v>870</v>
      </c>
      <c r="C192" s="113" t="s">
        <v>1027</v>
      </c>
      <c r="D192" s="114" t="s">
        <v>1027</v>
      </c>
      <c r="E192" s="114" t="s">
        <v>1027</v>
      </c>
      <c r="F192" s="114" t="s">
        <v>1027</v>
      </c>
      <c r="G192" s="114" t="s">
        <v>1027</v>
      </c>
      <c r="H192" s="114">
        <v>8.2955473580000003</v>
      </c>
      <c r="I192" s="114">
        <v>32.576256151999999</v>
      </c>
      <c r="J192" s="114">
        <v>14.249505084000001</v>
      </c>
      <c r="K192" s="114">
        <v>3.4370161220000002</v>
      </c>
      <c r="L192" s="114" t="s">
        <v>1027</v>
      </c>
      <c r="M192" s="114" t="s">
        <v>1027</v>
      </c>
      <c r="N192" s="114">
        <v>5.2821160059999999</v>
      </c>
      <c r="O192" s="114">
        <v>25.516025192000001</v>
      </c>
      <c r="P192" s="114" t="s">
        <v>1027</v>
      </c>
      <c r="Q192" s="114" t="s">
        <v>1027</v>
      </c>
      <c r="R192" s="114">
        <v>5.5474045509999996</v>
      </c>
      <c r="S192" s="114" t="s">
        <v>1027</v>
      </c>
      <c r="T192" s="114">
        <v>9.1341029099999993</v>
      </c>
      <c r="U192" s="114">
        <v>12.545290206000001</v>
      </c>
      <c r="V192" s="114" t="s">
        <v>1027</v>
      </c>
      <c r="W192" s="114" t="s">
        <v>1027</v>
      </c>
      <c r="X192" s="114">
        <v>14.314624009999999</v>
      </c>
      <c r="Y192" s="114" t="s">
        <v>1027</v>
      </c>
      <c r="Z192" s="114" t="s">
        <v>1027</v>
      </c>
      <c r="AA192" s="114">
        <v>10.849239526</v>
      </c>
      <c r="AB192" s="114"/>
      <c r="AC192" s="114"/>
      <c r="AD192" s="114"/>
      <c r="AE192" s="114"/>
      <c r="AF192" s="114"/>
      <c r="AG192" s="114"/>
    </row>
    <row r="193" spans="1:33" s="98" customFormat="1" ht="13.2">
      <c r="A193" s="111" t="s">
        <v>871</v>
      </c>
      <c r="B193" s="112" t="s">
        <v>872</v>
      </c>
      <c r="C193" s="113">
        <v>3.9738166549999998</v>
      </c>
      <c r="D193" s="114">
        <v>62.449152329999997</v>
      </c>
      <c r="E193" s="114">
        <v>46.032232821000001</v>
      </c>
      <c r="F193" s="114">
        <v>70.102191590000004</v>
      </c>
      <c r="G193" s="114">
        <v>6.3246684770000003</v>
      </c>
      <c r="H193" s="114">
        <v>78.731534964000005</v>
      </c>
      <c r="I193" s="114">
        <v>98.632824334999995</v>
      </c>
      <c r="J193" s="114">
        <v>99.494602088999997</v>
      </c>
      <c r="K193" s="114">
        <v>23.365145427000002</v>
      </c>
      <c r="L193" s="114" t="s">
        <v>1027</v>
      </c>
      <c r="M193" s="114">
        <v>40</v>
      </c>
      <c r="N193" s="114" t="s">
        <v>1027</v>
      </c>
      <c r="O193" s="114">
        <v>26.415815536</v>
      </c>
      <c r="P193" s="114">
        <v>21.351746445</v>
      </c>
      <c r="Q193" s="114">
        <v>18.050613927000001</v>
      </c>
      <c r="R193" s="114">
        <v>15.286053569</v>
      </c>
      <c r="S193" s="114">
        <v>2.8668541670000001</v>
      </c>
      <c r="T193" s="114">
        <v>10.751269580000001</v>
      </c>
      <c r="U193" s="114">
        <v>3.7948080499999999</v>
      </c>
      <c r="V193" s="114" t="s">
        <v>1027</v>
      </c>
      <c r="W193" s="114">
        <v>35.409719584000001</v>
      </c>
      <c r="X193" s="114">
        <v>7.9810943070000002</v>
      </c>
      <c r="Y193" s="114">
        <v>9.4449154160000006</v>
      </c>
      <c r="Z193" s="114">
        <v>8.8310048240000008</v>
      </c>
      <c r="AA193" s="114">
        <v>72.228589940999996</v>
      </c>
      <c r="AB193" s="114"/>
      <c r="AC193" s="114"/>
      <c r="AD193" s="114"/>
      <c r="AE193" s="114"/>
      <c r="AF193" s="114"/>
      <c r="AG193" s="114"/>
    </row>
    <row r="194" spans="1:33" s="98" customFormat="1" ht="13.2">
      <c r="A194" s="111" t="s">
        <v>272</v>
      </c>
      <c r="B194" s="112" t="s">
        <v>49</v>
      </c>
      <c r="C194" s="113">
        <v>21.078490522999999</v>
      </c>
      <c r="D194" s="114">
        <v>69.534602243999998</v>
      </c>
      <c r="E194" s="114">
        <v>92.233408366000006</v>
      </c>
      <c r="F194" s="114">
        <v>156.456383921</v>
      </c>
      <c r="G194" s="114">
        <v>7.4074768899999999</v>
      </c>
      <c r="H194" s="114">
        <v>62.579033834999997</v>
      </c>
      <c r="I194" s="114">
        <v>235.650968608</v>
      </c>
      <c r="J194" s="114">
        <v>312.01896083100002</v>
      </c>
      <c r="K194" s="114">
        <v>26.527424763999999</v>
      </c>
      <c r="L194" s="114">
        <v>40.951898522</v>
      </c>
      <c r="M194" s="114">
        <v>62.246088559999997</v>
      </c>
      <c r="N194" s="114">
        <v>6.4704136139999999</v>
      </c>
      <c r="O194" s="114">
        <v>134.87698060100001</v>
      </c>
      <c r="P194" s="114">
        <v>49.588266148000002</v>
      </c>
      <c r="Q194" s="114">
        <v>106.676841345</v>
      </c>
      <c r="R194" s="114">
        <v>113.976204012</v>
      </c>
      <c r="S194" s="114" t="s">
        <v>1027</v>
      </c>
      <c r="T194" s="114">
        <v>115.523229038</v>
      </c>
      <c r="U194" s="114" t="s">
        <v>1027</v>
      </c>
      <c r="V194" s="114">
        <v>10.805192234</v>
      </c>
      <c r="W194" s="114">
        <v>78.543985890000002</v>
      </c>
      <c r="X194" s="114">
        <v>71.679771958000003</v>
      </c>
      <c r="Y194" s="114">
        <v>81.769603689999997</v>
      </c>
      <c r="Z194" s="114">
        <v>30.335532213</v>
      </c>
      <c r="AA194" s="114">
        <v>68.790105581999995</v>
      </c>
      <c r="AB194" s="114"/>
      <c r="AC194" s="114"/>
      <c r="AD194" s="114"/>
      <c r="AE194" s="114"/>
      <c r="AF194" s="114"/>
      <c r="AG194" s="114"/>
    </row>
    <row r="195" spans="1:33" s="98" customFormat="1" ht="13.2">
      <c r="A195" s="111" t="s">
        <v>873</v>
      </c>
      <c r="B195" s="112" t="s">
        <v>874</v>
      </c>
      <c r="C195" s="113" t="s">
        <v>1027</v>
      </c>
      <c r="D195" s="114" t="s">
        <v>1027</v>
      </c>
      <c r="E195" s="114" t="s">
        <v>1027</v>
      </c>
      <c r="F195" s="114" t="s">
        <v>1027</v>
      </c>
      <c r="G195" s="114" t="s">
        <v>1027</v>
      </c>
      <c r="H195" s="114" t="s">
        <v>1027</v>
      </c>
      <c r="I195" s="114" t="s">
        <v>1027</v>
      </c>
      <c r="J195" s="114" t="s">
        <v>1027</v>
      </c>
      <c r="K195" s="114" t="s">
        <v>1027</v>
      </c>
      <c r="L195" s="114" t="s">
        <v>1027</v>
      </c>
      <c r="M195" s="114" t="s">
        <v>1027</v>
      </c>
      <c r="N195" s="114" t="s">
        <v>1027</v>
      </c>
      <c r="O195" s="114" t="s">
        <v>1027</v>
      </c>
      <c r="P195" s="114" t="s">
        <v>1027</v>
      </c>
      <c r="Q195" s="114" t="s">
        <v>1027</v>
      </c>
      <c r="R195" s="114" t="s">
        <v>1027</v>
      </c>
      <c r="S195" s="114" t="s">
        <v>1027</v>
      </c>
      <c r="T195" s="114" t="s">
        <v>1027</v>
      </c>
      <c r="U195" s="114" t="s">
        <v>1027</v>
      </c>
      <c r="V195" s="114" t="s">
        <v>1027</v>
      </c>
      <c r="W195" s="114" t="s">
        <v>1027</v>
      </c>
      <c r="X195" s="114" t="s">
        <v>1027</v>
      </c>
      <c r="Y195" s="114" t="s">
        <v>1027</v>
      </c>
      <c r="Z195" s="114" t="s">
        <v>1027</v>
      </c>
      <c r="AA195" s="114" t="s">
        <v>1027</v>
      </c>
      <c r="AB195" s="114"/>
      <c r="AC195" s="114"/>
      <c r="AD195" s="114"/>
      <c r="AE195" s="114"/>
      <c r="AF195" s="114"/>
      <c r="AG195" s="114"/>
    </row>
    <row r="196" spans="1:33" s="98" customFormat="1" ht="13.2">
      <c r="A196" s="111" t="s">
        <v>875</v>
      </c>
      <c r="B196" s="112" t="s">
        <v>876</v>
      </c>
      <c r="C196" s="113" t="s">
        <v>1027</v>
      </c>
      <c r="D196" s="114" t="s">
        <v>1027</v>
      </c>
      <c r="E196" s="114" t="s">
        <v>1027</v>
      </c>
      <c r="F196" s="114" t="s">
        <v>1027</v>
      </c>
      <c r="G196" s="114" t="s">
        <v>1027</v>
      </c>
      <c r="H196" s="114" t="s">
        <v>1027</v>
      </c>
      <c r="I196" s="114" t="s">
        <v>1027</v>
      </c>
      <c r="J196" s="114" t="s">
        <v>1027</v>
      </c>
      <c r="K196" s="114" t="s">
        <v>1027</v>
      </c>
      <c r="L196" s="114" t="s">
        <v>1027</v>
      </c>
      <c r="M196" s="114" t="s">
        <v>1027</v>
      </c>
      <c r="N196" s="114" t="s">
        <v>1027</v>
      </c>
      <c r="O196" s="114" t="s">
        <v>1027</v>
      </c>
      <c r="P196" s="114" t="s">
        <v>1027</v>
      </c>
      <c r="Q196" s="114" t="s">
        <v>1027</v>
      </c>
      <c r="R196" s="114" t="s">
        <v>1027</v>
      </c>
      <c r="S196" s="114" t="s">
        <v>1027</v>
      </c>
      <c r="T196" s="114" t="s">
        <v>1027</v>
      </c>
      <c r="U196" s="114" t="s">
        <v>1027</v>
      </c>
      <c r="V196" s="114" t="s">
        <v>1027</v>
      </c>
      <c r="W196" s="114" t="s">
        <v>1027</v>
      </c>
      <c r="X196" s="114" t="s">
        <v>1027</v>
      </c>
      <c r="Y196" s="114" t="s">
        <v>1027</v>
      </c>
      <c r="Z196" s="114" t="s">
        <v>1027</v>
      </c>
      <c r="AA196" s="114" t="s">
        <v>1027</v>
      </c>
      <c r="AB196" s="114"/>
      <c r="AC196" s="114"/>
      <c r="AD196" s="114"/>
      <c r="AE196" s="114"/>
      <c r="AF196" s="114"/>
      <c r="AG196" s="114"/>
    </row>
    <row r="197" spans="1:33" s="98" customFormat="1" ht="13.2">
      <c r="A197" s="111" t="s">
        <v>877</v>
      </c>
      <c r="B197" s="112" t="s">
        <v>878</v>
      </c>
      <c r="C197" s="113" t="s">
        <v>1027</v>
      </c>
      <c r="D197" s="114" t="s">
        <v>1027</v>
      </c>
      <c r="E197" s="114" t="s">
        <v>1027</v>
      </c>
      <c r="F197" s="114" t="s">
        <v>1027</v>
      </c>
      <c r="G197" s="114" t="s">
        <v>1027</v>
      </c>
      <c r="H197" s="114" t="s">
        <v>1027</v>
      </c>
      <c r="I197" s="114" t="s">
        <v>1027</v>
      </c>
      <c r="J197" s="114" t="s">
        <v>1027</v>
      </c>
      <c r="K197" s="114" t="s">
        <v>1027</v>
      </c>
      <c r="L197" s="114" t="s">
        <v>1027</v>
      </c>
      <c r="M197" s="114" t="s">
        <v>1027</v>
      </c>
      <c r="N197" s="114" t="s">
        <v>1027</v>
      </c>
      <c r="O197" s="114" t="s">
        <v>1027</v>
      </c>
      <c r="P197" s="114" t="s">
        <v>1027</v>
      </c>
      <c r="Q197" s="114" t="s">
        <v>1027</v>
      </c>
      <c r="R197" s="114" t="s">
        <v>1027</v>
      </c>
      <c r="S197" s="114" t="s">
        <v>1027</v>
      </c>
      <c r="T197" s="114" t="s">
        <v>1027</v>
      </c>
      <c r="U197" s="114" t="s">
        <v>1027</v>
      </c>
      <c r="V197" s="114" t="s">
        <v>1027</v>
      </c>
      <c r="W197" s="114" t="s">
        <v>1027</v>
      </c>
      <c r="X197" s="114" t="s">
        <v>1027</v>
      </c>
      <c r="Y197" s="114" t="s">
        <v>1027</v>
      </c>
      <c r="Z197" s="114" t="s">
        <v>1027</v>
      </c>
      <c r="AA197" s="114" t="s">
        <v>1027</v>
      </c>
      <c r="AB197" s="114"/>
      <c r="AC197" s="114"/>
      <c r="AD197" s="114"/>
      <c r="AE197" s="114"/>
      <c r="AF197" s="114"/>
      <c r="AG197" s="114"/>
    </row>
    <row r="198" spans="1:33" s="98" customFormat="1" ht="13.2">
      <c r="A198" s="111" t="s">
        <v>879</v>
      </c>
      <c r="B198" s="112" t="s">
        <v>880</v>
      </c>
      <c r="C198" s="113">
        <v>14.720668010000001</v>
      </c>
      <c r="D198" s="114">
        <v>8.6377048819999995</v>
      </c>
      <c r="E198" s="114">
        <v>127.254362899</v>
      </c>
      <c r="F198" s="114">
        <v>98.445575560999998</v>
      </c>
      <c r="G198" s="114" t="s">
        <v>1027</v>
      </c>
      <c r="H198" s="114">
        <v>75.649468433999999</v>
      </c>
      <c r="I198" s="114">
        <v>29.828971841000001</v>
      </c>
      <c r="J198" s="114">
        <v>7</v>
      </c>
      <c r="K198" s="114">
        <v>114.087793973</v>
      </c>
      <c r="L198" s="114">
        <v>57.040576334000001</v>
      </c>
      <c r="M198" s="114">
        <v>63.014905034999998</v>
      </c>
      <c r="N198" s="114">
        <v>35.530735354999997</v>
      </c>
      <c r="O198" s="114">
        <v>211.77145843599999</v>
      </c>
      <c r="P198" s="114">
        <v>25.519529469999998</v>
      </c>
      <c r="Q198" s="114">
        <v>109.07924865</v>
      </c>
      <c r="R198" s="114">
        <v>70.167982211999998</v>
      </c>
      <c r="S198" s="114">
        <v>20.545891147999999</v>
      </c>
      <c r="T198" s="114">
        <v>57.841174185</v>
      </c>
      <c r="U198" s="114">
        <v>25.228938569</v>
      </c>
      <c r="V198" s="114">
        <v>58.079694297000003</v>
      </c>
      <c r="W198" s="114">
        <v>48.798650240000001</v>
      </c>
      <c r="X198" s="114" t="s">
        <v>1027</v>
      </c>
      <c r="Y198" s="114">
        <v>17</v>
      </c>
      <c r="Z198" s="114" t="s">
        <v>1027</v>
      </c>
      <c r="AA198" s="114">
        <v>193.70720985099999</v>
      </c>
      <c r="AB198" s="114"/>
      <c r="AC198" s="114"/>
      <c r="AD198" s="114"/>
      <c r="AE198" s="114"/>
      <c r="AF198" s="114"/>
      <c r="AG198" s="114"/>
    </row>
    <row r="199" spans="1:33" s="98" customFormat="1" ht="13.2">
      <c r="A199" s="111" t="s">
        <v>290</v>
      </c>
      <c r="B199" s="112" t="s">
        <v>151</v>
      </c>
      <c r="C199" s="113">
        <v>51.884775261000001</v>
      </c>
      <c r="D199" s="114">
        <v>30.823043415000001</v>
      </c>
      <c r="E199" s="114" t="s">
        <v>1027</v>
      </c>
      <c r="F199" s="114">
        <v>13.038391196999999</v>
      </c>
      <c r="G199" s="114">
        <v>10.315384751</v>
      </c>
      <c r="H199" s="114">
        <v>18.874744475</v>
      </c>
      <c r="I199" s="114">
        <v>44.899194530999999</v>
      </c>
      <c r="J199" s="114">
        <v>138.404585295</v>
      </c>
      <c r="K199" s="114">
        <v>23.279536976999999</v>
      </c>
      <c r="L199" s="114" t="s">
        <v>1027</v>
      </c>
      <c r="M199" s="114">
        <v>28.711991888</v>
      </c>
      <c r="N199" s="114">
        <v>23.097600695000001</v>
      </c>
      <c r="O199" s="114">
        <v>11.770271232000001</v>
      </c>
      <c r="P199" s="114" t="s">
        <v>1027</v>
      </c>
      <c r="Q199" s="114" t="s">
        <v>1027</v>
      </c>
      <c r="R199" s="114" t="s">
        <v>1027</v>
      </c>
      <c r="S199" s="114" t="s">
        <v>1027</v>
      </c>
      <c r="T199" s="114" t="s">
        <v>1027</v>
      </c>
      <c r="U199" s="114">
        <v>4.7298978009999999</v>
      </c>
      <c r="V199" s="114" t="s">
        <v>1027</v>
      </c>
      <c r="W199" s="114" t="s">
        <v>1027</v>
      </c>
      <c r="X199" s="114" t="s">
        <v>1027</v>
      </c>
      <c r="Y199" s="114" t="s">
        <v>1027</v>
      </c>
      <c r="Z199" s="114" t="s">
        <v>1027</v>
      </c>
      <c r="AA199" s="114">
        <v>5.7034093759999998</v>
      </c>
      <c r="AB199" s="114"/>
      <c r="AC199" s="114"/>
      <c r="AD199" s="114"/>
      <c r="AE199" s="114"/>
      <c r="AF199" s="114"/>
      <c r="AG199" s="114"/>
    </row>
    <row r="200" spans="1:33" s="98" customFormat="1" ht="13.2">
      <c r="A200" s="111" t="s">
        <v>881</v>
      </c>
      <c r="B200" s="112" t="s">
        <v>882</v>
      </c>
      <c r="C200" s="113" t="s">
        <v>1027</v>
      </c>
      <c r="D200" s="114">
        <v>14.691846555</v>
      </c>
      <c r="E200" s="114" t="s">
        <v>1027</v>
      </c>
      <c r="F200" s="114">
        <v>4.0771740379999999</v>
      </c>
      <c r="G200" s="114" t="s">
        <v>1027</v>
      </c>
      <c r="H200" s="114" t="s">
        <v>1027</v>
      </c>
      <c r="I200" s="114" t="s">
        <v>1027</v>
      </c>
      <c r="J200" s="114" t="s">
        <v>1027</v>
      </c>
      <c r="K200" s="114">
        <v>6.6015750969999996</v>
      </c>
      <c r="L200" s="114" t="s">
        <v>1027</v>
      </c>
      <c r="M200" s="114" t="s">
        <v>1027</v>
      </c>
      <c r="N200" s="114" t="s">
        <v>1027</v>
      </c>
      <c r="O200" s="114">
        <v>3.5385423359999999</v>
      </c>
      <c r="P200" s="114" t="s">
        <v>1027</v>
      </c>
      <c r="Q200" s="114" t="s">
        <v>1027</v>
      </c>
      <c r="R200" s="114" t="s">
        <v>1027</v>
      </c>
      <c r="S200" s="114" t="s">
        <v>1027</v>
      </c>
      <c r="T200" s="114" t="s">
        <v>1027</v>
      </c>
      <c r="U200" s="114" t="s">
        <v>1027</v>
      </c>
      <c r="V200" s="114" t="s">
        <v>1027</v>
      </c>
      <c r="W200" s="114" t="s">
        <v>1027</v>
      </c>
      <c r="X200" s="114" t="s">
        <v>1027</v>
      </c>
      <c r="Y200" s="114" t="s">
        <v>1027</v>
      </c>
      <c r="Z200" s="114" t="s">
        <v>1027</v>
      </c>
      <c r="AA200" s="114" t="s">
        <v>1027</v>
      </c>
      <c r="AB200" s="114"/>
      <c r="AC200" s="114"/>
      <c r="AD200" s="114"/>
      <c r="AE200" s="114"/>
      <c r="AF200" s="114"/>
      <c r="AG200" s="114"/>
    </row>
    <row r="201" spans="1:33" s="98" customFormat="1" ht="13.2">
      <c r="A201" s="111" t="s">
        <v>883</v>
      </c>
      <c r="B201" s="112" t="s">
        <v>884</v>
      </c>
      <c r="C201" s="113" t="s">
        <v>1027</v>
      </c>
      <c r="D201" s="114">
        <v>8.3954987770000002</v>
      </c>
      <c r="E201" s="114" t="s">
        <v>1027</v>
      </c>
      <c r="F201" s="114">
        <v>24.878574141000001</v>
      </c>
      <c r="G201" s="114" t="s">
        <v>1027</v>
      </c>
      <c r="H201" s="114" t="s">
        <v>1027</v>
      </c>
      <c r="I201" s="114">
        <v>8.5159010819999992</v>
      </c>
      <c r="J201" s="114" t="s">
        <v>1027</v>
      </c>
      <c r="K201" s="114">
        <v>6.0080526140000003</v>
      </c>
      <c r="L201" s="114">
        <v>13.316012865999999</v>
      </c>
      <c r="M201" s="114">
        <v>5.0264903299999997</v>
      </c>
      <c r="N201" s="114" t="s">
        <v>1027</v>
      </c>
      <c r="O201" s="114">
        <v>56.241958650000001</v>
      </c>
      <c r="P201" s="114" t="s">
        <v>1027</v>
      </c>
      <c r="Q201" s="114">
        <v>6.7261299450000003</v>
      </c>
      <c r="R201" s="114">
        <v>7.2834389079999999</v>
      </c>
      <c r="S201" s="114" t="s">
        <v>1027</v>
      </c>
      <c r="T201" s="114" t="s">
        <v>1027</v>
      </c>
      <c r="U201" s="114" t="s">
        <v>1027</v>
      </c>
      <c r="V201" s="114" t="s">
        <v>1027</v>
      </c>
      <c r="W201" s="114" t="s">
        <v>1027</v>
      </c>
      <c r="X201" s="114" t="s">
        <v>1027</v>
      </c>
      <c r="Y201" s="114" t="s">
        <v>1027</v>
      </c>
      <c r="Z201" s="114">
        <v>4.9186361539999996</v>
      </c>
      <c r="AA201" s="114">
        <v>8.8795961909999992</v>
      </c>
      <c r="AB201" s="114"/>
      <c r="AC201" s="114"/>
      <c r="AD201" s="114"/>
      <c r="AE201" s="114"/>
      <c r="AF201" s="114"/>
      <c r="AG201" s="114"/>
    </row>
    <row r="202" spans="1:33" s="98" customFormat="1" ht="13.2">
      <c r="A202" s="111" t="s">
        <v>248</v>
      </c>
      <c r="B202" s="112" t="s">
        <v>211</v>
      </c>
      <c r="C202" s="113" t="s">
        <v>1027</v>
      </c>
      <c r="D202" s="114">
        <v>33.829434100999997</v>
      </c>
      <c r="E202" s="114">
        <v>25.045776092000001</v>
      </c>
      <c r="F202" s="114" t="s">
        <v>1027</v>
      </c>
      <c r="G202" s="114">
        <v>7.2356671390000002</v>
      </c>
      <c r="H202" s="114">
        <v>12.443536028</v>
      </c>
      <c r="I202" s="114">
        <v>61.310271020999998</v>
      </c>
      <c r="J202" s="114" t="s">
        <v>1027</v>
      </c>
      <c r="K202" s="114">
        <v>53.203150194999999</v>
      </c>
      <c r="L202" s="114" t="s">
        <v>1027</v>
      </c>
      <c r="M202" s="114">
        <v>23.534408694</v>
      </c>
      <c r="N202" s="114">
        <v>10.722122708000001</v>
      </c>
      <c r="O202" s="114">
        <v>24</v>
      </c>
      <c r="P202" s="114" t="s">
        <v>1027</v>
      </c>
      <c r="Q202" s="114" t="s">
        <v>1027</v>
      </c>
      <c r="R202" s="114" t="s">
        <v>1027</v>
      </c>
      <c r="S202" s="114" t="s">
        <v>1027</v>
      </c>
      <c r="T202" s="114" t="s">
        <v>1027</v>
      </c>
      <c r="U202" s="114" t="s">
        <v>1027</v>
      </c>
      <c r="V202" s="114" t="s">
        <v>1027</v>
      </c>
      <c r="W202" s="114" t="s">
        <v>1027</v>
      </c>
      <c r="X202" s="114" t="s">
        <v>1027</v>
      </c>
      <c r="Y202" s="114" t="s">
        <v>1027</v>
      </c>
      <c r="Z202" s="114" t="s">
        <v>1027</v>
      </c>
      <c r="AA202" s="114">
        <v>2</v>
      </c>
      <c r="AB202" s="114"/>
      <c r="AC202" s="114"/>
      <c r="AD202" s="114"/>
      <c r="AE202" s="114"/>
      <c r="AF202" s="114"/>
      <c r="AG202" s="114"/>
    </row>
    <row r="203" spans="1:33" s="98" customFormat="1" ht="13.2">
      <c r="A203" s="111" t="s">
        <v>258</v>
      </c>
      <c r="B203" s="112" t="s">
        <v>150</v>
      </c>
      <c r="C203" s="113" t="s">
        <v>1027</v>
      </c>
      <c r="D203" s="114" t="s">
        <v>1027</v>
      </c>
      <c r="E203" s="114">
        <v>45.992906173000002</v>
      </c>
      <c r="F203" s="114" t="s">
        <v>1027</v>
      </c>
      <c r="G203" s="114" t="s">
        <v>1027</v>
      </c>
      <c r="H203" s="114" t="s">
        <v>1027</v>
      </c>
      <c r="I203" s="114" t="s">
        <v>1027</v>
      </c>
      <c r="J203" s="114" t="s">
        <v>1027</v>
      </c>
      <c r="K203" s="114">
        <v>13.203150194999999</v>
      </c>
      <c r="L203" s="114" t="s">
        <v>1027</v>
      </c>
      <c r="M203" s="114" t="s">
        <v>1027</v>
      </c>
      <c r="N203" s="114" t="s">
        <v>1027</v>
      </c>
      <c r="O203" s="114" t="s">
        <v>1027</v>
      </c>
      <c r="P203" s="114" t="s">
        <v>1027</v>
      </c>
      <c r="Q203" s="114" t="s">
        <v>1027</v>
      </c>
      <c r="R203" s="114" t="s">
        <v>1027</v>
      </c>
      <c r="S203" s="114" t="s">
        <v>1027</v>
      </c>
      <c r="T203" s="114" t="s">
        <v>1027</v>
      </c>
      <c r="U203" s="114" t="s">
        <v>1027</v>
      </c>
      <c r="V203" s="114" t="s">
        <v>1027</v>
      </c>
      <c r="W203" s="114" t="s">
        <v>1027</v>
      </c>
      <c r="X203" s="114" t="s">
        <v>1027</v>
      </c>
      <c r="Y203" s="114">
        <v>5.1284444860000002</v>
      </c>
      <c r="Z203" s="114" t="s">
        <v>1027</v>
      </c>
      <c r="AA203" s="114" t="s">
        <v>1027</v>
      </c>
      <c r="AB203" s="114"/>
      <c r="AC203" s="114"/>
      <c r="AD203" s="114"/>
      <c r="AE203" s="114"/>
      <c r="AF203" s="114"/>
      <c r="AG203" s="114"/>
    </row>
    <row r="204" spans="1:33" s="98" customFormat="1" ht="13.2">
      <c r="A204" s="111" t="s">
        <v>556</v>
      </c>
      <c r="B204" s="112" t="s">
        <v>557</v>
      </c>
      <c r="C204" s="113" t="s">
        <v>1027</v>
      </c>
      <c r="D204" s="114">
        <v>2.0693075479999998</v>
      </c>
      <c r="E204" s="114" t="s">
        <v>1027</v>
      </c>
      <c r="F204" s="114">
        <v>16.818579927999998</v>
      </c>
      <c r="G204" s="114">
        <v>6.1913591099999996</v>
      </c>
      <c r="H204" s="114" t="s">
        <v>1027</v>
      </c>
      <c r="I204" s="114" t="s">
        <v>1027</v>
      </c>
      <c r="J204" s="114" t="s">
        <v>1027</v>
      </c>
      <c r="K204" s="114" t="s">
        <v>1027</v>
      </c>
      <c r="L204" s="114" t="s">
        <v>1027</v>
      </c>
      <c r="M204" s="114" t="s">
        <v>1027</v>
      </c>
      <c r="N204" s="114">
        <v>1</v>
      </c>
      <c r="O204" s="114">
        <v>17.372864532000001</v>
      </c>
      <c r="P204" s="114" t="s">
        <v>1027</v>
      </c>
      <c r="Q204" s="114" t="s">
        <v>1027</v>
      </c>
      <c r="R204" s="114">
        <v>7.6877607750000001</v>
      </c>
      <c r="S204" s="114" t="s">
        <v>1027</v>
      </c>
      <c r="T204" s="114" t="s">
        <v>1027</v>
      </c>
      <c r="U204" s="114">
        <v>4.8278277410000001</v>
      </c>
      <c r="V204" s="114">
        <v>4.2572885530000004</v>
      </c>
      <c r="W204" s="114" t="s">
        <v>1027</v>
      </c>
      <c r="X204" s="114" t="s">
        <v>1027</v>
      </c>
      <c r="Y204" s="114" t="s">
        <v>1027</v>
      </c>
      <c r="Z204" s="114">
        <v>7.4007558539999998</v>
      </c>
      <c r="AA204" s="114" t="s">
        <v>1027</v>
      </c>
      <c r="AB204" s="114"/>
      <c r="AC204" s="114"/>
      <c r="AD204" s="114"/>
      <c r="AE204" s="114"/>
      <c r="AF204" s="114"/>
      <c r="AG204" s="114"/>
    </row>
    <row r="205" spans="1:33" s="98" customFormat="1" ht="13.2">
      <c r="A205" s="103" t="s">
        <v>885</v>
      </c>
      <c r="B205" s="104" t="s">
        <v>886</v>
      </c>
      <c r="C205" s="105" t="s">
        <v>1027</v>
      </c>
      <c r="D205" s="106" t="s">
        <v>1027</v>
      </c>
      <c r="E205" s="106" t="s">
        <v>1027</v>
      </c>
      <c r="F205" s="106" t="s">
        <v>1027</v>
      </c>
      <c r="G205" s="106">
        <v>1.0336667340000001</v>
      </c>
      <c r="H205" s="106" t="s">
        <v>1027</v>
      </c>
      <c r="I205" s="106" t="s">
        <v>1027</v>
      </c>
      <c r="J205" s="106" t="s">
        <v>1027</v>
      </c>
      <c r="K205" s="106" t="s">
        <v>1027</v>
      </c>
      <c r="L205" s="106" t="s">
        <v>1027</v>
      </c>
      <c r="M205" s="106" t="s">
        <v>1027</v>
      </c>
      <c r="N205" s="106" t="s">
        <v>1027</v>
      </c>
      <c r="O205" s="106">
        <v>12.766468271000001</v>
      </c>
      <c r="P205" s="106" t="s">
        <v>1027</v>
      </c>
      <c r="Q205" s="106" t="s">
        <v>1027</v>
      </c>
      <c r="R205" s="106" t="s">
        <v>1027</v>
      </c>
      <c r="S205" s="106" t="s">
        <v>1027</v>
      </c>
      <c r="T205" s="106" t="s">
        <v>1027</v>
      </c>
      <c r="U205" s="106" t="s">
        <v>1027</v>
      </c>
      <c r="V205" s="106" t="s">
        <v>1027</v>
      </c>
      <c r="W205" s="106" t="s">
        <v>1027</v>
      </c>
      <c r="X205" s="106" t="s">
        <v>1027</v>
      </c>
      <c r="Y205" s="106" t="s">
        <v>1027</v>
      </c>
      <c r="Z205" s="106" t="s">
        <v>1027</v>
      </c>
      <c r="AA205" s="106" t="s">
        <v>1027</v>
      </c>
      <c r="AB205" s="106"/>
      <c r="AC205" s="106"/>
      <c r="AD205" s="106"/>
      <c r="AE205" s="106"/>
      <c r="AF205" s="106"/>
      <c r="AG205" s="106"/>
    </row>
    <row r="206" spans="1:33" s="98" customFormat="1" ht="13.2">
      <c r="A206" s="94" t="s">
        <v>887</v>
      </c>
      <c r="B206" s="95" t="s">
        <v>888</v>
      </c>
      <c r="C206" s="96">
        <v>138.84353274</v>
      </c>
      <c r="D206" s="97">
        <v>62.762215953000002</v>
      </c>
      <c r="E206" s="97">
        <v>439.28315512400007</v>
      </c>
      <c r="F206" s="97">
        <v>601.1172632009999</v>
      </c>
      <c r="G206" s="97">
        <v>77.400091646000007</v>
      </c>
      <c r="H206" s="97">
        <v>568.93658327599996</v>
      </c>
      <c r="I206" s="97">
        <v>1097.7930447069998</v>
      </c>
      <c r="J206" s="97">
        <v>778.94759593700007</v>
      </c>
      <c r="K206" s="97">
        <v>1255.5968948509999</v>
      </c>
      <c r="L206" s="97">
        <v>82.307841691000007</v>
      </c>
      <c r="M206" s="97">
        <v>129.232651675</v>
      </c>
      <c r="N206" s="97">
        <v>239.651925218</v>
      </c>
      <c r="O206" s="97">
        <v>21336.340325779005</v>
      </c>
      <c r="P206" s="97">
        <v>672.32908873400004</v>
      </c>
      <c r="Q206" s="97">
        <v>701.81588101</v>
      </c>
      <c r="R206" s="97">
        <v>1451.5430210469999</v>
      </c>
      <c r="S206" s="97">
        <v>1720.1903894480001</v>
      </c>
      <c r="T206" s="97">
        <v>59.912053902000004</v>
      </c>
      <c r="U206" s="97">
        <v>4821.550288430999</v>
      </c>
      <c r="V206" s="97">
        <v>8728.2602561719978</v>
      </c>
      <c r="W206" s="97">
        <v>1394.2687557919999</v>
      </c>
      <c r="X206" s="97">
        <v>631.710379794</v>
      </c>
      <c r="Y206" s="97">
        <v>783.29519098700007</v>
      </c>
      <c r="Z206" s="97">
        <v>461.34669244099996</v>
      </c>
      <c r="AA206" s="97">
        <v>5027.2947597289976</v>
      </c>
      <c r="AB206" s="97">
        <v>0</v>
      </c>
      <c r="AC206" s="97">
        <v>0</v>
      </c>
      <c r="AD206" s="97">
        <v>0</v>
      </c>
      <c r="AE206" s="97">
        <v>0</v>
      </c>
      <c r="AF206" s="97">
        <v>0</v>
      </c>
      <c r="AG206" s="97">
        <v>0</v>
      </c>
    </row>
    <row r="207" spans="1:33" s="98" customFormat="1" ht="13.2">
      <c r="A207" s="99" t="s">
        <v>889</v>
      </c>
      <c r="B207" s="100" t="s">
        <v>890</v>
      </c>
      <c r="C207" s="101">
        <v>102.37771526900002</v>
      </c>
      <c r="D207" s="102">
        <v>2.2126494669999999</v>
      </c>
      <c r="E207" s="102">
        <v>270.59326855900002</v>
      </c>
      <c r="F207" s="102">
        <v>194.37803221499996</v>
      </c>
      <c r="G207" s="102">
        <v>31.015169192000002</v>
      </c>
      <c r="H207" s="102">
        <v>277.823984091</v>
      </c>
      <c r="I207" s="102">
        <v>716.72525633999999</v>
      </c>
      <c r="J207" s="102">
        <v>611.01250093899989</v>
      </c>
      <c r="K207" s="102">
        <v>522.22700676800002</v>
      </c>
      <c r="L207" s="102">
        <v>51.602388184999995</v>
      </c>
      <c r="M207" s="102">
        <v>91.927081959999995</v>
      </c>
      <c r="N207" s="102">
        <v>75.627476019000014</v>
      </c>
      <c r="O207" s="102">
        <v>10453.082166357999</v>
      </c>
      <c r="P207" s="102">
        <v>510.873054798</v>
      </c>
      <c r="Q207" s="102">
        <v>404.881611389</v>
      </c>
      <c r="R207" s="102">
        <v>785.32256156200003</v>
      </c>
      <c r="S207" s="102">
        <v>708.72973498100009</v>
      </c>
      <c r="T207" s="102">
        <v>72.619481687000004</v>
      </c>
      <c r="U207" s="102">
        <v>993.68405098199992</v>
      </c>
      <c r="V207" s="102">
        <v>2420.2951499709998</v>
      </c>
      <c r="W207" s="102">
        <v>692.96125873000005</v>
      </c>
      <c r="X207" s="102">
        <v>671.19869032299994</v>
      </c>
      <c r="Y207" s="102">
        <v>449.94822045299998</v>
      </c>
      <c r="Z207" s="102">
        <v>122.57902314499999</v>
      </c>
      <c r="AA207" s="102">
        <v>1341.809875205</v>
      </c>
      <c r="AB207" s="102">
        <v>0</v>
      </c>
      <c r="AC207" s="102">
        <v>0</v>
      </c>
      <c r="AD207" s="102">
        <v>0</v>
      </c>
      <c r="AE207" s="102">
        <v>0</v>
      </c>
      <c r="AF207" s="102">
        <v>0</v>
      </c>
      <c r="AG207" s="102">
        <v>0</v>
      </c>
    </row>
    <row r="208" spans="1:33" s="98" customFormat="1" ht="13.2">
      <c r="A208" s="99" t="s">
        <v>891</v>
      </c>
      <c r="B208" s="100" t="s">
        <v>892</v>
      </c>
      <c r="C208" s="101">
        <v>337.18024595399999</v>
      </c>
      <c r="D208" s="102">
        <v>91.237658179999997</v>
      </c>
      <c r="E208" s="102">
        <v>425.1680870649999</v>
      </c>
      <c r="F208" s="102">
        <v>395.47339674400001</v>
      </c>
      <c r="G208" s="102">
        <v>86.453902432999996</v>
      </c>
      <c r="H208" s="102">
        <v>307.05952565800004</v>
      </c>
      <c r="I208" s="102">
        <v>1558.8857991320001</v>
      </c>
      <c r="J208" s="102">
        <v>722.72920161800005</v>
      </c>
      <c r="K208" s="102">
        <v>900.11194624999985</v>
      </c>
      <c r="L208" s="102">
        <v>142.52416386599998</v>
      </c>
      <c r="M208" s="102">
        <v>239.80014106799996</v>
      </c>
      <c r="N208" s="102">
        <v>353.84793709199994</v>
      </c>
      <c r="O208" s="102">
        <v>4164.8107811560003</v>
      </c>
      <c r="P208" s="102">
        <v>549.39401762700004</v>
      </c>
      <c r="Q208" s="102">
        <v>685.33345958699999</v>
      </c>
      <c r="R208" s="102">
        <v>1428.5540243340001</v>
      </c>
      <c r="S208" s="102">
        <v>983.66669597300017</v>
      </c>
      <c r="T208" s="102">
        <v>95.969799107999989</v>
      </c>
      <c r="U208" s="102">
        <v>660.41830562500002</v>
      </c>
      <c r="V208" s="102">
        <v>1564.3789307499999</v>
      </c>
      <c r="W208" s="102">
        <v>432.94734134599997</v>
      </c>
      <c r="X208" s="102">
        <v>652.91188934199999</v>
      </c>
      <c r="Y208" s="102">
        <v>516.11149931699993</v>
      </c>
      <c r="Z208" s="102">
        <v>345.83953370100005</v>
      </c>
      <c r="AA208" s="102">
        <v>1658.9529351860001</v>
      </c>
      <c r="AB208" s="102">
        <v>0</v>
      </c>
      <c r="AC208" s="102">
        <v>0</v>
      </c>
      <c r="AD208" s="102">
        <v>0</v>
      </c>
      <c r="AE208" s="102">
        <v>0</v>
      </c>
      <c r="AF208" s="102">
        <v>0</v>
      </c>
      <c r="AG208" s="102">
        <v>0</v>
      </c>
    </row>
    <row r="209" spans="1:33" s="98" customFormat="1" ht="13.2">
      <c r="A209" s="99" t="s">
        <v>893</v>
      </c>
      <c r="B209" s="100" t="s">
        <v>894</v>
      </c>
      <c r="C209" s="101">
        <v>679.21307327200009</v>
      </c>
      <c r="D209" s="102">
        <v>256.96084342200004</v>
      </c>
      <c r="E209" s="102">
        <v>1845.9943681020002</v>
      </c>
      <c r="F209" s="102">
        <v>2510.4670669220004</v>
      </c>
      <c r="G209" s="102">
        <v>422.84833053099999</v>
      </c>
      <c r="H209" s="102">
        <v>1740.9422166519998</v>
      </c>
      <c r="I209" s="102">
        <v>2759.8657412070006</v>
      </c>
      <c r="J209" s="102">
        <v>3652.6326047549992</v>
      </c>
      <c r="K209" s="102">
        <v>3740.2054762459998</v>
      </c>
      <c r="L209" s="102">
        <v>578.54994917700003</v>
      </c>
      <c r="M209" s="102">
        <v>889.76828260599996</v>
      </c>
      <c r="N209" s="102">
        <v>1445.2034826100003</v>
      </c>
      <c r="O209" s="102">
        <v>30233.631163005997</v>
      </c>
      <c r="P209" s="102">
        <v>1913.0641820439998</v>
      </c>
      <c r="Q209" s="102">
        <v>1502.7816523249999</v>
      </c>
      <c r="R209" s="102">
        <v>3220.1318103659996</v>
      </c>
      <c r="S209" s="102">
        <v>1875.70339595</v>
      </c>
      <c r="T209" s="102">
        <v>234.52379965699998</v>
      </c>
      <c r="U209" s="102">
        <v>2570.1135410419997</v>
      </c>
      <c r="V209" s="102">
        <v>5920.627055881002</v>
      </c>
      <c r="W209" s="102">
        <v>2755.299490802</v>
      </c>
      <c r="X209" s="102">
        <v>1573.1597758790001</v>
      </c>
      <c r="Y209" s="102">
        <v>927.93042640700014</v>
      </c>
      <c r="Z209" s="102">
        <v>987.19109738900011</v>
      </c>
      <c r="AA209" s="102">
        <v>5892.3311650230007</v>
      </c>
      <c r="AB209" s="102">
        <v>0</v>
      </c>
      <c r="AC209" s="102">
        <v>0</v>
      </c>
      <c r="AD209" s="102">
        <v>0</v>
      </c>
      <c r="AE209" s="102">
        <v>0</v>
      </c>
      <c r="AF209" s="102">
        <v>0</v>
      </c>
      <c r="AG209" s="102">
        <v>0</v>
      </c>
    </row>
    <row r="210" spans="1:33" s="98" customFormat="1" ht="13.2">
      <c r="A210" s="99" t="s">
        <v>895</v>
      </c>
      <c r="B210" s="100" t="s">
        <v>896</v>
      </c>
      <c r="C210" s="101">
        <v>125.88043963599999</v>
      </c>
      <c r="D210" s="102">
        <v>51.161439125999998</v>
      </c>
      <c r="E210" s="102">
        <v>283.03731052699999</v>
      </c>
      <c r="F210" s="102">
        <v>386.97991944199998</v>
      </c>
      <c r="G210" s="102">
        <v>25.917814575000001</v>
      </c>
      <c r="H210" s="102">
        <v>248.69770834400003</v>
      </c>
      <c r="I210" s="102">
        <v>450.50562815399996</v>
      </c>
      <c r="J210" s="102">
        <v>439.48525740099996</v>
      </c>
      <c r="K210" s="102">
        <v>596.75579441599996</v>
      </c>
      <c r="L210" s="102">
        <v>93.164769750000005</v>
      </c>
      <c r="M210" s="102">
        <v>82.167932999999991</v>
      </c>
      <c r="N210" s="102">
        <v>131.88402472000001</v>
      </c>
      <c r="O210" s="102">
        <v>2159.2238681089998</v>
      </c>
      <c r="P210" s="102">
        <v>327.61371253700003</v>
      </c>
      <c r="Q210" s="102">
        <v>265.09939917900005</v>
      </c>
      <c r="R210" s="102">
        <v>409.60241534299996</v>
      </c>
      <c r="S210" s="102">
        <v>354.55678097800001</v>
      </c>
      <c r="T210" s="102">
        <v>65.253348593999988</v>
      </c>
      <c r="U210" s="102">
        <v>306.29575694499999</v>
      </c>
      <c r="V210" s="102">
        <v>951.96752102899995</v>
      </c>
      <c r="W210" s="102">
        <v>494.38585711000002</v>
      </c>
      <c r="X210" s="102">
        <v>278.305671518</v>
      </c>
      <c r="Y210" s="102">
        <v>233.080960973</v>
      </c>
      <c r="Z210" s="102">
        <v>141.257167393</v>
      </c>
      <c r="AA210" s="102">
        <v>1866.2533292939997</v>
      </c>
      <c r="AB210" s="102">
        <v>0</v>
      </c>
      <c r="AC210" s="102">
        <v>0</v>
      </c>
      <c r="AD210" s="102">
        <v>0</v>
      </c>
      <c r="AE210" s="102">
        <v>0</v>
      </c>
      <c r="AF210" s="102">
        <v>0</v>
      </c>
      <c r="AG210" s="102">
        <v>0</v>
      </c>
    </row>
    <row r="211" spans="1:33" s="98" customFormat="1" ht="13.2">
      <c r="A211" s="99" t="s">
        <v>897</v>
      </c>
      <c r="B211" s="100" t="s">
        <v>898</v>
      </c>
      <c r="C211" s="101">
        <v>228.00534071699997</v>
      </c>
      <c r="D211" s="102">
        <v>178.30066114400003</v>
      </c>
      <c r="E211" s="102">
        <v>1059.9019016199998</v>
      </c>
      <c r="F211" s="102">
        <v>587.36095979599997</v>
      </c>
      <c r="G211" s="102">
        <v>155.80124347200001</v>
      </c>
      <c r="H211" s="102">
        <v>271.74142679900001</v>
      </c>
      <c r="I211" s="102">
        <v>675.99907563800002</v>
      </c>
      <c r="J211" s="102">
        <v>1297.727294003</v>
      </c>
      <c r="K211" s="102">
        <v>880.69664592099991</v>
      </c>
      <c r="L211" s="102">
        <v>143.025305527</v>
      </c>
      <c r="M211" s="102">
        <v>175.73277591800002</v>
      </c>
      <c r="N211" s="102">
        <v>190.96824089499998</v>
      </c>
      <c r="O211" s="102">
        <v>2193.5886383970001</v>
      </c>
      <c r="P211" s="102">
        <v>481.28073292300002</v>
      </c>
      <c r="Q211" s="102">
        <v>462.08494941800001</v>
      </c>
      <c r="R211" s="102">
        <v>744.40634048499987</v>
      </c>
      <c r="S211" s="102">
        <v>233.858012046</v>
      </c>
      <c r="T211" s="102">
        <v>126.613393765</v>
      </c>
      <c r="U211" s="102">
        <v>437.05437742200002</v>
      </c>
      <c r="V211" s="102">
        <v>640.17109939700003</v>
      </c>
      <c r="W211" s="102">
        <v>951.23684692599988</v>
      </c>
      <c r="X211" s="102">
        <v>548.62316528600002</v>
      </c>
      <c r="Y211" s="102">
        <v>453.71602187500002</v>
      </c>
      <c r="Z211" s="102">
        <v>464.10571570600007</v>
      </c>
      <c r="AA211" s="102">
        <v>1199.966506108</v>
      </c>
      <c r="AB211" s="102">
        <v>0</v>
      </c>
      <c r="AC211" s="102">
        <v>0</v>
      </c>
      <c r="AD211" s="102">
        <v>0</v>
      </c>
      <c r="AE211" s="102">
        <v>0</v>
      </c>
      <c r="AF211" s="102">
        <v>0</v>
      </c>
      <c r="AG211" s="102">
        <v>0</v>
      </c>
    </row>
    <row r="212" spans="1:33" s="98" customFormat="1" ht="13.2">
      <c r="A212" s="99" t="s">
        <v>899</v>
      </c>
      <c r="B212" s="100" t="s">
        <v>900</v>
      </c>
      <c r="C212" s="101">
        <v>186.26763611099997</v>
      </c>
      <c r="D212" s="102">
        <v>219.58095382700003</v>
      </c>
      <c r="E212" s="102">
        <v>477.839768429</v>
      </c>
      <c r="F212" s="102">
        <v>860.88637559399979</v>
      </c>
      <c r="G212" s="102">
        <v>157.66747632300002</v>
      </c>
      <c r="H212" s="102">
        <v>315.86544395299995</v>
      </c>
      <c r="I212" s="102">
        <v>581.36136219299999</v>
      </c>
      <c r="J212" s="102">
        <v>821.82014949199993</v>
      </c>
      <c r="K212" s="102">
        <v>914.66367928399995</v>
      </c>
      <c r="L212" s="102">
        <v>219.63000338099999</v>
      </c>
      <c r="M212" s="102">
        <v>137.77898802499999</v>
      </c>
      <c r="N212" s="102">
        <v>218.76527574900001</v>
      </c>
      <c r="O212" s="102">
        <v>1678.533345479</v>
      </c>
      <c r="P212" s="102">
        <v>222.58212128299999</v>
      </c>
      <c r="Q212" s="102">
        <v>338.47215667099999</v>
      </c>
      <c r="R212" s="102">
        <v>493.30657301699995</v>
      </c>
      <c r="S212" s="102">
        <v>263.287488252</v>
      </c>
      <c r="T212" s="102">
        <v>39.837661463000003</v>
      </c>
      <c r="U212" s="102">
        <v>83.161553908999991</v>
      </c>
      <c r="V212" s="102">
        <v>474.573046826</v>
      </c>
      <c r="W212" s="102">
        <v>704.13417457399999</v>
      </c>
      <c r="X212" s="102">
        <v>203.96502599500005</v>
      </c>
      <c r="Y212" s="102">
        <v>370.90404956000003</v>
      </c>
      <c r="Z212" s="102">
        <v>225.27820308399998</v>
      </c>
      <c r="AA212" s="102">
        <v>1541.5110770279996</v>
      </c>
      <c r="AB212" s="102">
        <v>0</v>
      </c>
      <c r="AC212" s="102">
        <v>0</v>
      </c>
      <c r="AD212" s="102">
        <v>0</v>
      </c>
      <c r="AE212" s="102">
        <v>0</v>
      </c>
      <c r="AF212" s="102">
        <v>0</v>
      </c>
      <c r="AG212" s="102">
        <v>0</v>
      </c>
    </row>
    <row r="213" spans="1:33" s="98" customFormat="1" ht="13.2">
      <c r="A213" s="94" t="s">
        <v>901</v>
      </c>
      <c r="B213" s="95" t="s">
        <v>902</v>
      </c>
      <c r="C213" s="113">
        <v>301.97959103200003</v>
      </c>
      <c r="D213" s="114">
        <v>662.80785807200004</v>
      </c>
      <c r="E213" s="114">
        <v>934.93293221899989</v>
      </c>
      <c r="F213" s="114">
        <v>975.4286191619999</v>
      </c>
      <c r="G213" s="114">
        <v>273.498678955</v>
      </c>
      <c r="H213" s="114">
        <v>604.49027595100006</v>
      </c>
      <c r="I213" s="114">
        <v>1495.725795933</v>
      </c>
      <c r="J213" s="114">
        <v>2191.4660132949998</v>
      </c>
      <c r="K213" s="114">
        <v>1332.8195220819998</v>
      </c>
      <c r="L213" s="114">
        <v>376.47343655599997</v>
      </c>
      <c r="M213" s="114">
        <v>249.85637107599999</v>
      </c>
      <c r="N213" s="114">
        <v>285.41520382799996</v>
      </c>
      <c r="O213" s="114">
        <v>2962.1493565410005</v>
      </c>
      <c r="P213" s="114">
        <v>287.56428973200002</v>
      </c>
      <c r="Q213" s="114">
        <v>418.72418381299997</v>
      </c>
      <c r="R213" s="114">
        <v>1838.0631198880003</v>
      </c>
      <c r="S213" s="114">
        <v>339.73140874999996</v>
      </c>
      <c r="T213" s="114">
        <v>94.321797116999988</v>
      </c>
      <c r="U213" s="114">
        <v>308.83765595799997</v>
      </c>
      <c r="V213" s="114">
        <v>675.57176093299995</v>
      </c>
      <c r="W213" s="114">
        <v>963.02996792899989</v>
      </c>
      <c r="X213" s="114">
        <v>813.106846754</v>
      </c>
      <c r="Y213" s="114">
        <v>410.89026969300005</v>
      </c>
      <c r="Z213" s="114">
        <v>405.64732756399997</v>
      </c>
      <c r="AA213" s="114">
        <v>1395.6276587769996</v>
      </c>
      <c r="AB213" s="114">
        <v>0</v>
      </c>
      <c r="AC213" s="114">
        <v>0</v>
      </c>
      <c r="AD213" s="114">
        <v>0</v>
      </c>
      <c r="AE213" s="114">
        <v>0</v>
      </c>
      <c r="AF213" s="114">
        <v>0</v>
      </c>
      <c r="AG213" s="114">
        <v>0</v>
      </c>
    </row>
    <row r="214" spans="1:33" s="98" customFormat="1" ht="13.2">
      <c r="A214" s="115" t="s">
        <v>903</v>
      </c>
      <c r="B214" s="116" t="s">
        <v>904</v>
      </c>
      <c r="C214" s="117">
        <v>2099.747574731</v>
      </c>
      <c r="D214" s="118">
        <v>1525.024279191</v>
      </c>
      <c r="E214" s="118">
        <v>5736.7507916450004</v>
      </c>
      <c r="F214" s="118">
        <v>6512.091633076001</v>
      </c>
      <c r="G214" s="118">
        <v>1230.602707127</v>
      </c>
      <c r="H214" s="118">
        <v>4335.5571647239994</v>
      </c>
      <c r="I214" s="118">
        <v>9336.8617033040009</v>
      </c>
      <c r="J214" s="118">
        <v>10515.820617439998</v>
      </c>
      <c r="K214" s="118">
        <v>10143.076965818</v>
      </c>
      <c r="L214" s="118">
        <v>1687.2778581330001</v>
      </c>
      <c r="M214" s="118">
        <v>1996.2642253279998</v>
      </c>
      <c r="N214" s="118">
        <v>2941.363566131</v>
      </c>
      <c r="O214" s="118">
        <v>75181.359644825003</v>
      </c>
      <c r="P214" s="118">
        <v>4964.7011996780002</v>
      </c>
      <c r="Q214" s="118">
        <v>4779.1932933920007</v>
      </c>
      <c r="R214" s="118">
        <v>10370.929866041999</v>
      </c>
      <c r="S214" s="118">
        <v>6479.7239063779998</v>
      </c>
      <c r="T214" s="118">
        <v>789.05133529299985</v>
      </c>
      <c r="U214" s="118">
        <v>10181.115530313997</v>
      </c>
      <c r="V214" s="118">
        <v>21375.844820958999</v>
      </c>
      <c r="W214" s="118">
        <v>8388.263693208999</v>
      </c>
      <c r="X214" s="118">
        <v>5372.9814448910001</v>
      </c>
      <c r="Y214" s="118">
        <v>4145.8766392650004</v>
      </c>
      <c r="Z214" s="118">
        <v>3153.2447604230001</v>
      </c>
      <c r="AA214" s="118">
        <v>19923.74730635</v>
      </c>
      <c r="AB214" s="118">
        <v>0</v>
      </c>
      <c r="AC214" s="118">
        <v>0</v>
      </c>
      <c r="AD214" s="118">
        <v>0</v>
      </c>
      <c r="AE214" s="118">
        <v>0</v>
      </c>
      <c r="AF214" s="118">
        <v>0</v>
      </c>
      <c r="AG214" s="118">
        <v>0</v>
      </c>
    </row>
    <row r="216" spans="1:33">
      <c r="C216" s="120"/>
      <c r="D216" s="120"/>
      <c r="E216" s="120"/>
      <c r="F216" s="120"/>
      <c r="G216" s="120"/>
      <c r="H216" s="120"/>
      <c r="I216" s="120"/>
      <c r="J216" s="120"/>
      <c r="K216" s="120"/>
      <c r="L216" s="120"/>
      <c r="M216" s="120"/>
      <c r="N216" s="120"/>
      <c r="O216" s="120"/>
      <c r="P216" s="120"/>
      <c r="Q216" s="120"/>
      <c r="R216" s="120"/>
      <c r="S216" s="120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216"/>
  <sheetViews>
    <sheetView workbookViewId="0">
      <selection activeCell="D20" sqref="D20"/>
    </sheetView>
  </sheetViews>
  <sheetFormatPr baseColWidth="10" defaultColWidth="11.44140625" defaultRowHeight="13.8"/>
  <cols>
    <col min="1" max="1" width="7.5546875" style="119" customWidth="1"/>
    <col min="2" max="2" width="53.33203125" style="73" customWidth="1"/>
    <col min="3" max="69" width="5.6640625" style="73" customWidth="1"/>
    <col min="70" max="16384" width="11.44140625" style="73"/>
  </cols>
  <sheetData>
    <row r="1" spans="1:69" ht="16.8">
      <c r="A1" s="72" t="s">
        <v>578</v>
      </c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</row>
    <row r="2" spans="1:69" ht="17.25" customHeight="1">
      <c r="A2" s="75"/>
      <c r="B2" s="76">
        <v>2021</v>
      </c>
      <c r="C2" s="121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78"/>
      <c r="R2" s="77"/>
      <c r="S2" s="78"/>
    </row>
    <row r="3" spans="1:69" s="83" customFormat="1" ht="66.75" customHeight="1">
      <c r="A3" s="79"/>
      <c r="B3" s="80" t="s">
        <v>905</v>
      </c>
      <c r="C3" s="122" t="s">
        <v>159</v>
      </c>
      <c r="D3" s="123" t="s">
        <v>160</v>
      </c>
      <c r="E3" s="123" t="s">
        <v>179</v>
      </c>
      <c r="F3" s="123" t="s">
        <v>161</v>
      </c>
      <c r="G3" s="123" t="s">
        <v>158</v>
      </c>
      <c r="H3" s="123" t="s">
        <v>167</v>
      </c>
      <c r="I3" s="123" t="s">
        <v>162</v>
      </c>
      <c r="J3" s="123" t="s">
        <v>163</v>
      </c>
      <c r="K3" s="123" t="s">
        <v>165</v>
      </c>
      <c r="L3" s="123" t="s">
        <v>157</v>
      </c>
      <c r="M3" s="123" t="s">
        <v>168</v>
      </c>
      <c r="N3" s="123" t="s">
        <v>164</v>
      </c>
      <c r="O3" s="123" t="s">
        <v>156</v>
      </c>
      <c r="P3" s="123" t="s">
        <v>538</v>
      </c>
      <c r="Q3" s="82" t="s">
        <v>539</v>
      </c>
      <c r="R3" s="82" t="s">
        <v>540</v>
      </c>
      <c r="S3" s="82" t="s">
        <v>541</v>
      </c>
      <c r="T3" s="82" t="s">
        <v>537</v>
      </c>
      <c r="U3" s="82" t="s">
        <v>542</v>
      </c>
      <c r="V3" s="82" t="s">
        <v>543</v>
      </c>
      <c r="W3" s="82" t="s">
        <v>544</v>
      </c>
      <c r="X3" s="82" t="s">
        <v>545</v>
      </c>
      <c r="Y3" s="82" t="s">
        <v>546</v>
      </c>
      <c r="Z3" s="82" t="s">
        <v>547</v>
      </c>
      <c r="AA3" s="82" t="s">
        <v>166</v>
      </c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>
        <v>0</v>
      </c>
      <c r="AM3" s="82">
        <v>0</v>
      </c>
      <c r="AN3" s="82">
        <v>0</v>
      </c>
      <c r="AO3" s="82">
        <v>0</v>
      </c>
      <c r="AP3" s="82">
        <v>0</v>
      </c>
      <c r="AQ3" s="82">
        <v>0</v>
      </c>
      <c r="AR3" s="82">
        <v>0</v>
      </c>
      <c r="AS3" s="82">
        <v>0</v>
      </c>
      <c r="AT3" s="82">
        <v>0</v>
      </c>
      <c r="AU3" s="82">
        <v>0</v>
      </c>
      <c r="AV3" s="82">
        <v>0</v>
      </c>
      <c r="AW3" s="82">
        <v>0</v>
      </c>
      <c r="AX3" s="82">
        <v>0</v>
      </c>
      <c r="AY3" s="82">
        <v>0</v>
      </c>
      <c r="AZ3" s="82">
        <v>0</v>
      </c>
      <c r="BA3" s="82">
        <v>0</v>
      </c>
      <c r="BB3" s="82">
        <v>0</v>
      </c>
      <c r="BC3" s="82">
        <v>0</v>
      </c>
      <c r="BD3" s="82">
        <v>0</v>
      </c>
      <c r="BE3" s="82">
        <v>0</v>
      </c>
      <c r="BF3" s="82">
        <v>0</v>
      </c>
      <c r="BG3" s="82">
        <v>0</v>
      </c>
      <c r="BH3" s="82">
        <v>0</v>
      </c>
      <c r="BI3" s="82">
        <v>0</v>
      </c>
      <c r="BJ3" s="82">
        <v>0</v>
      </c>
      <c r="BK3" s="82">
        <v>0</v>
      </c>
      <c r="BL3" s="82">
        <v>0</v>
      </c>
      <c r="BM3" s="82">
        <v>0</v>
      </c>
      <c r="BN3" s="82">
        <v>0</v>
      </c>
      <c r="BO3" s="82">
        <v>0</v>
      </c>
      <c r="BP3" s="82">
        <v>0</v>
      </c>
      <c r="BQ3" s="82">
        <v>0</v>
      </c>
    </row>
    <row r="4" spans="1:69" s="128" customFormat="1" ht="7.8">
      <c r="A4" s="124"/>
      <c r="B4" s="125" t="s">
        <v>580</v>
      </c>
      <c r="C4" s="126" t="s">
        <v>273</v>
      </c>
      <c r="D4" s="127" t="s">
        <v>285</v>
      </c>
      <c r="E4" s="127" t="s">
        <v>501</v>
      </c>
      <c r="F4" s="127" t="s">
        <v>297</v>
      </c>
      <c r="G4" s="127" t="s">
        <v>256</v>
      </c>
      <c r="H4" s="127" t="s">
        <v>371</v>
      </c>
      <c r="I4" s="127" t="s">
        <v>309</v>
      </c>
      <c r="J4" s="127" t="s">
        <v>322</v>
      </c>
      <c r="K4" s="127" t="s">
        <v>349</v>
      </c>
      <c r="L4" s="127" t="s">
        <v>238</v>
      </c>
      <c r="M4" s="127" t="s">
        <v>382</v>
      </c>
      <c r="N4" s="127" t="s">
        <v>334</v>
      </c>
      <c r="O4" s="127" t="s">
        <v>218</v>
      </c>
      <c r="P4" s="127" t="s">
        <v>489</v>
      </c>
      <c r="Q4" s="127" t="s">
        <v>479</v>
      </c>
      <c r="R4" s="127" t="s">
        <v>392</v>
      </c>
      <c r="S4" s="127" t="s">
        <v>402</v>
      </c>
      <c r="T4" s="127" t="s">
        <v>581</v>
      </c>
      <c r="U4" s="127" t="s">
        <v>423</v>
      </c>
      <c r="V4" s="127" t="s">
        <v>436</v>
      </c>
      <c r="W4" s="127" t="s">
        <v>412</v>
      </c>
      <c r="X4" s="127" t="s">
        <v>449</v>
      </c>
      <c r="Y4" s="127" t="s">
        <v>459</v>
      </c>
      <c r="Z4" s="127" t="s">
        <v>469</v>
      </c>
      <c r="AA4" s="127" t="s">
        <v>359</v>
      </c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>
        <v>0</v>
      </c>
      <c r="AM4" s="127">
        <v>0</v>
      </c>
      <c r="AN4" s="127">
        <v>0</v>
      </c>
      <c r="AO4" s="127">
        <v>0</v>
      </c>
      <c r="AP4" s="127">
        <v>0</v>
      </c>
      <c r="AQ4" s="127">
        <v>0</v>
      </c>
      <c r="AR4" s="127">
        <v>0</v>
      </c>
      <c r="AS4" s="127">
        <v>0</v>
      </c>
      <c r="AT4" s="127">
        <v>0</v>
      </c>
      <c r="AU4" s="127">
        <v>0</v>
      </c>
      <c r="AV4" s="127">
        <v>0</v>
      </c>
      <c r="AW4" s="127">
        <v>0</v>
      </c>
      <c r="AX4" s="127">
        <v>0</v>
      </c>
      <c r="AY4" s="127">
        <v>0</v>
      </c>
      <c r="AZ4" s="127">
        <v>0</v>
      </c>
      <c r="BA4" s="127">
        <v>0</v>
      </c>
      <c r="BB4" s="127">
        <v>0</v>
      </c>
      <c r="BC4" s="127">
        <v>0</v>
      </c>
      <c r="BD4" s="127">
        <v>0</v>
      </c>
      <c r="BE4" s="127">
        <v>0</v>
      </c>
      <c r="BF4" s="127">
        <v>0</v>
      </c>
      <c r="BG4" s="127">
        <v>0</v>
      </c>
      <c r="BH4" s="127">
        <v>0</v>
      </c>
      <c r="BI4" s="127">
        <v>0</v>
      </c>
      <c r="BJ4" s="127">
        <v>0</v>
      </c>
      <c r="BK4" s="127">
        <v>0</v>
      </c>
      <c r="BL4" s="127">
        <v>0</v>
      </c>
      <c r="BM4" s="127">
        <v>0</v>
      </c>
      <c r="BN4" s="127">
        <v>0</v>
      </c>
      <c r="BO4" s="127">
        <v>0</v>
      </c>
      <c r="BP4" s="127">
        <v>0</v>
      </c>
      <c r="BQ4" s="127">
        <v>0</v>
      </c>
    </row>
    <row r="5" spans="1:69" s="133" customFormat="1" ht="12">
      <c r="A5" s="129"/>
      <c r="B5" s="130"/>
      <c r="C5" s="131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32"/>
      <c r="AK5" s="132"/>
      <c r="AL5" s="132"/>
      <c r="AM5" s="132"/>
      <c r="AN5" s="132"/>
      <c r="AO5" s="132"/>
      <c r="AP5" s="132"/>
      <c r="AQ5" s="132"/>
      <c r="AR5" s="132"/>
      <c r="AS5" s="132"/>
      <c r="AT5" s="132"/>
      <c r="AU5" s="132"/>
      <c r="AV5" s="132"/>
      <c r="AW5" s="132"/>
      <c r="AX5" s="132"/>
      <c r="AY5" s="132"/>
      <c r="AZ5" s="132"/>
      <c r="BA5" s="132"/>
      <c r="BB5" s="132"/>
      <c r="BC5" s="132"/>
      <c r="BD5" s="132"/>
      <c r="BE5" s="132"/>
      <c r="BF5" s="132"/>
      <c r="BG5" s="132"/>
      <c r="BH5" s="132"/>
      <c r="BI5" s="132"/>
      <c r="BJ5" s="132"/>
      <c r="BK5" s="132"/>
      <c r="BL5" s="132"/>
      <c r="BM5" s="132"/>
      <c r="BN5" s="132"/>
      <c r="BO5" s="132"/>
      <c r="BP5" s="132"/>
      <c r="BQ5" s="132"/>
    </row>
    <row r="6" spans="1:69" s="98" customFormat="1" ht="13.2">
      <c r="A6" s="94" t="s">
        <v>230</v>
      </c>
      <c r="B6" s="95" t="s">
        <v>47</v>
      </c>
      <c r="C6" s="96" t="s">
        <v>1027</v>
      </c>
      <c r="D6" s="97" t="s">
        <v>1027</v>
      </c>
      <c r="E6" s="97" t="s">
        <v>1027</v>
      </c>
      <c r="F6" s="97" t="s">
        <v>1027</v>
      </c>
      <c r="G6" s="97" t="s">
        <v>1027</v>
      </c>
      <c r="H6" s="97" t="s">
        <v>1027</v>
      </c>
      <c r="I6" s="97">
        <v>25.555734301000001</v>
      </c>
      <c r="J6" s="97" t="s">
        <v>1027</v>
      </c>
      <c r="K6" s="97">
        <v>6.0080526140000003</v>
      </c>
      <c r="L6" s="97" t="s">
        <v>1027</v>
      </c>
      <c r="M6" s="97" t="s">
        <v>1027</v>
      </c>
      <c r="N6" s="97" t="s">
        <v>1027</v>
      </c>
      <c r="O6" s="97">
        <v>45.270515453000002</v>
      </c>
      <c r="P6" s="97">
        <v>12.973485398999999</v>
      </c>
      <c r="Q6" s="97" t="s">
        <v>1027</v>
      </c>
      <c r="R6" s="97" t="s">
        <v>1027</v>
      </c>
      <c r="S6" s="97" t="s">
        <v>1027</v>
      </c>
      <c r="T6" s="97" t="s">
        <v>1027</v>
      </c>
      <c r="U6" s="97">
        <v>72.047408567000005</v>
      </c>
      <c r="V6" s="97">
        <v>35.126449276999999</v>
      </c>
      <c r="W6" s="97" t="s">
        <v>1027</v>
      </c>
      <c r="X6" s="97" t="s">
        <v>1027</v>
      </c>
      <c r="Y6" s="97" t="s">
        <v>1027</v>
      </c>
      <c r="Z6" s="97" t="s">
        <v>1027</v>
      </c>
      <c r="AA6" s="97">
        <v>10.569950412000001</v>
      </c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</row>
    <row r="7" spans="1:69" s="98" customFormat="1" ht="13.2">
      <c r="A7" s="99" t="s">
        <v>582</v>
      </c>
      <c r="B7" s="100" t="s">
        <v>583</v>
      </c>
      <c r="C7" s="101" t="s">
        <v>1027</v>
      </c>
      <c r="D7" s="102" t="s">
        <v>1027</v>
      </c>
      <c r="E7" s="102" t="s">
        <v>1027</v>
      </c>
      <c r="F7" s="102" t="s">
        <v>1027</v>
      </c>
      <c r="G7" s="102" t="s">
        <v>1027</v>
      </c>
      <c r="H7" s="102" t="s">
        <v>1027</v>
      </c>
      <c r="I7" s="102" t="s">
        <v>1027</v>
      </c>
      <c r="J7" s="102" t="s">
        <v>1027</v>
      </c>
      <c r="K7" s="102">
        <v>12.253615641</v>
      </c>
      <c r="L7" s="102" t="s">
        <v>1027</v>
      </c>
      <c r="M7" s="102" t="s">
        <v>1027</v>
      </c>
      <c r="N7" s="102" t="s">
        <v>1027</v>
      </c>
      <c r="O7" s="102">
        <v>15.236266687000001</v>
      </c>
      <c r="P7" s="102">
        <v>7.2390095150000002</v>
      </c>
      <c r="Q7" s="102" t="s">
        <v>1027</v>
      </c>
      <c r="R7" s="102" t="s">
        <v>1027</v>
      </c>
      <c r="S7" s="102" t="s">
        <v>1027</v>
      </c>
      <c r="T7" s="102" t="s">
        <v>1027</v>
      </c>
      <c r="U7" s="102" t="s">
        <v>1027</v>
      </c>
      <c r="V7" s="102" t="s">
        <v>1027</v>
      </c>
      <c r="W7" s="102" t="s">
        <v>1027</v>
      </c>
      <c r="X7" s="102" t="s">
        <v>1027</v>
      </c>
      <c r="Y7" s="102" t="s">
        <v>1027</v>
      </c>
      <c r="Z7" s="102" t="s">
        <v>1027</v>
      </c>
      <c r="AA7" s="102" t="s">
        <v>1027</v>
      </c>
      <c r="AB7" s="102"/>
      <c r="AC7" s="102"/>
      <c r="AD7" s="102"/>
      <c r="AE7" s="102"/>
      <c r="AF7" s="102"/>
      <c r="AG7" s="102"/>
      <c r="AH7" s="102"/>
      <c r="AI7" s="102"/>
      <c r="AJ7" s="102"/>
      <c r="AK7" s="102"/>
      <c r="AL7" s="102"/>
      <c r="AM7" s="102"/>
      <c r="AN7" s="102"/>
      <c r="AO7" s="102"/>
      <c r="AP7" s="102"/>
      <c r="AQ7" s="102"/>
      <c r="AR7" s="102"/>
      <c r="AS7" s="102"/>
      <c r="AT7" s="102"/>
      <c r="AU7" s="102"/>
      <c r="AV7" s="102"/>
      <c r="AW7" s="102"/>
      <c r="AX7" s="102"/>
      <c r="AY7" s="102"/>
      <c r="AZ7" s="102"/>
      <c r="BA7" s="102"/>
      <c r="BB7" s="102"/>
      <c r="BC7" s="102"/>
      <c r="BD7" s="102"/>
      <c r="BE7" s="102"/>
      <c r="BF7" s="102"/>
      <c r="BG7" s="102"/>
      <c r="BH7" s="102"/>
      <c r="BI7" s="102"/>
      <c r="BJ7" s="102"/>
      <c r="BK7" s="102"/>
      <c r="BL7" s="102"/>
      <c r="BM7" s="102"/>
      <c r="BN7" s="102"/>
      <c r="BO7" s="102"/>
      <c r="BP7" s="102"/>
      <c r="BQ7" s="102"/>
    </row>
    <row r="8" spans="1:69" s="98" customFormat="1" ht="13.2">
      <c r="A8" s="99" t="s">
        <v>584</v>
      </c>
      <c r="B8" s="100" t="s">
        <v>585</v>
      </c>
      <c r="C8" s="101" t="s">
        <v>1027</v>
      </c>
      <c r="D8" s="102" t="s">
        <v>1027</v>
      </c>
      <c r="E8" s="102" t="s">
        <v>1027</v>
      </c>
      <c r="F8" s="102" t="s">
        <v>1027</v>
      </c>
      <c r="G8" s="102" t="s">
        <v>1027</v>
      </c>
      <c r="H8" s="102">
        <v>6.3167572109999996</v>
      </c>
      <c r="I8" s="102" t="s">
        <v>1027</v>
      </c>
      <c r="J8" s="102" t="s">
        <v>1027</v>
      </c>
      <c r="K8" s="102">
        <v>2.8469946510000002</v>
      </c>
      <c r="L8" s="102" t="s">
        <v>1027</v>
      </c>
      <c r="M8" s="102" t="s">
        <v>1027</v>
      </c>
      <c r="N8" s="102" t="s">
        <v>1027</v>
      </c>
      <c r="O8" s="102">
        <v>34.791126333000001</v>
      </c>
      <c r="P8" s="102" t="s">
        <v>1027</v>
      </c>
      <c r="Q8" s="102" t="s">
        <v>1027</v>
      </c>
      <c r="R8" s="102" t="s">
        <v>1027</v>
      </c>
      <c r="S8" s="102" t="s">
        <v>1027</v>
      </c>
      <c r="T8" s="102" t="s">
        <v>1027</v>
      </c>
      <c r="U8" s="102" t="s">
        <v>1027</v>
      </c>
      <c r="V8" s="102">
        <v>7.6265260320000001</v>
      </c>
      <c r="W8" s="102" t="s">
        <v>1027</v>
      </c>
      <c r="X8" s="102" t="s">
        <v>1027</v>
      </c>
      <c r="Y8" s="102" t="s">
        <v>1027</v>
      </c>
      <c r="Z8" s="102" t="s">
        <v>1027</v>
      </c>
      <c r="AA8" s="102" t="s">
        <v>1027</v>
      </c>
      <c r="AB8" s="102"/>
      <c r="AC8" s="102"/>
      <c r="AD8" s="102"/>
      <c r="AE8" s="102"/>
      <c r="AF8" s="102"/>
      <c r="AG8" s="102"/>
      <c r="AH8" s="102"/>
      <c r="AI8" s="102"/>
      <c r="AJ8" s="102"/>
      <c r="AK8" s="102"/>
      <c r="AL8" s="102"/>
      <c r="AM8" s="102"/>
      <c r="AN8" s="102"/>
      <c r="AO8" s="102"/>
      <c r="AP8" s="102"/>
      <c r="AQ8" s="102"/>
      <c r="AR8" s="102"/>
      <c r="AS8" s="102"/>
      <c r="AT8" s="102"/>
      <c r="AU8" s="102"/>
      <c r="AV8" s="102"/>
      <c r="AW8" s="102"/>
      <c r="AX8" s="102"/>
      <c r="AY8" s="102"/>
      <c r="AZ8" s="102"/>
      <c r="BA8" s="102"/>
      <c r="BB8" s="102"/>
      <c r="BC8" s="102"/>
      <c r="BD8" s="102"/>
      <c r="BE8" s="102"/>
      <c r="BF8" s="102"/>
      <c r="BG8" s="102"/>
      <c r="BH8" s="102"/>
      <c r="BI8" s="102"/>
      <c r="BJ8" s="102"/>
      <c r="BK8" s="102"/>
      <c r="BL8" s="102"/>
      <c r="BM8" s="102"/>
      <c r="BN8" s="102"/>
      <c r="BO8" s="102"/>
      <c r="BP8" s="102"/>
      <c r="BQ8" s="102"/>
    </row>
    <row r="9" spans="1:69" s="98" customFormat="1" ht="13.2">
      <c r="A9" s="99" t="s">
        <v>586</v>
      </c>
      <c r="B9" s="100" t="s">
        <v>587</v>
      </c>
      <c r="C9" s="101" t="s">
        <v>1027</v>
      </c>
      <c r="D9" s="102" t="s">
        <v>1027</v>
      </c>
      <c r="E9" s="102" t="s">
        <v>1027</v>
      </c>
      <c r="F9" s="102" t="s">
        <v>1027</v>
      </c>
      <c r="G9" s="102" t="s">
        <v>1027</v>
      </c>
      <c r="H9" s="102" t="s">
        <v>1027</v>
      </c>
      <c r="I9" s="102" t="s">
        <v>1027</v>
      </c>
      <c r="J9" s="102" t="s">
        <v>1027</v>
      </c>
      <c r="K9" s="102" t="s">
        <v>1027</v>
      </c>
      <c r="L9" s="102" t="s">
        <v>1027</v>
      </c>
      <c r="M9" s="102" t="s">
        <v>1027</v>
      </c>
      <c r="N9" s="102" t="s">
        <v>1027</v>
      </c>
      <c r="O9" s="102" t="s">
        <v>1027</v>
      </c>
      <c r="P9" s="102" t="s">
        <v>1027</v>
      </c>
      <c r="Q9" s="102" t="s">
        <v>1027</v>
      </c>
      <c r="R9" s="102" t="s">
        <v>1027</v>
      </c>
      <c r="S9" s="102" t="s">
        <v>1027</v>
      </c>
      <c r="T9" s="102" t="s">
        <v>1027</v>
      </c>
      <c r="U9" s="102" t="s">
        <v>1027</v>
      </c>
      <c r="V9" s="102" t="s">
        <v>1027</v>
      </c>
      <c r="W9" s="102" t="s">
        <v>1027</v>
      </c>
      <c r="X9" s="102" t="s">
        <v>1027</v>
      </c>
      <c r="Y9" s="102" t="s">
        <v>1027</v>
      </c>
      <c r="Z9" s="102" t="s">
        <v>1027</v>
      </c>
      <c r="AA9" s="102" t="s">
        <v>1027</v>
      </c>
      <c r="AB9" s="102"/>
      <c r="AC9" s="102"/>
      <c r="AD9" s="102"/>
      <c r="AE9" s="102"/>
      <c r="AF9" s="102"/>
      <c r="AG9" s="102"/>
      <c r="AH9" s="102"/>
      <c r="AI9" s="102"/>
      <c r="AJ9" s="102"/>
      <c r="AK9" s="102"/>
      <c r="AL9" s="102"/>
      <c r="AM9" s="102"/>
      <c r="AN9" s="102"/>
      <c r="AO9" s="102"/>
      <c r="AP9" s="102"/>
      <c r="AQ9" s="102"/>
      <c r="AR9" s="102"/>
      <c r="AS9" s="102"/>
      <c r="AT9" s="102"/>
      <c r="AU9" s="102"/>
      <c r="AV9" s="102"/>
      <c r="AW9" s="102"/>
      <c r="AX9" s="102"/>
      <c r="AY9" s="102"/>
      <c r="AZ9" s="102"/>
      <c r="BA9" s="102"/>
      <c r="BB9" s="102"/>
      <c r="BC9" s="102"/>
      <c r="BD9" s="102"/>
      <c r="BE9" s="102"/>
      <c r="BF9" s="102"/>
      <c r="BG9" s="102"/>
      <c r="BH9" s="102"/>
      <c r="BI9" s="102"/>
      <c r="BJ9" s="102"/>
      <c r="BK9" s="102"/>
      <c r="BL9" s="102"/>
      <c r="BM9" s="102"/>
      <c r="BN9" s="102"/>
      <c r="BO9" s="102"/>
      <c r="BP9" s="102"/>
      <c r="BQ9" s="102"/>
    </row>
    <row r="10" spans="1:69" s="98" customFormat="1" ht="13.2">
      <c r="A10" s="99" t="s">
        <v>588</v>
      </c>
      <c r="B10" s="100" t="s">
        <v>589</v>
      </c>
      <c r="C10" s="101" t="s">
        <v>1027</v>
      </c>
      <c r="D10" s="102" t="s">
        <v>1027</v>
      </c>
      <c r="E10" s="102" t="s">
        <v>1027</v>
      </c>
      <c r="F10" s="102" t="s">
        <v>1027</v>
      </c>
      <c r="G10" s="102" t="s">
        <v>1027</v>
      </c>
      <c r="H10" s="102">
        <v>4.3987293430000003</v>
      </c>
      <c r="I10" s="102" t="s">
        <v>1027</v>
      </c>
      <c r="J10" s="102" t="s">
        <v>1027</v>
      </c>
      <c r="K10" s="102" t="s">
        <v>1027</v>
      </c>
      <c r="L10" s="102" t="s">
        <v>1027</v>
      </c>
      <c r="M10" s="102" t="s">
        <v>1027</v>
      </c>
      <c r="N10" s="102" t="s">
        <v>1027</v>
      </c>
      <c r="O10" s="102" t="s">
        <v>1027</v>
      </c>
      <c r="P10" s="102" t="s">
        <v>1027</v>
      </c>
      <c r="Q10" s="102" t="s">
        <v>1027</v>
      </c>
      <c r="R10" s="102">
        <v>7.2834389079999999</v>
      </c>
      <c r="S10" s="102" t="s">
        <v>1027</v>
      </c>
      <c r="T10" s="102" t="s">
        <v>1027</v>
      </c>
      <c r="U10" s="102" t="s">
        <v>1027</v>
      </c>
      <c r="V10" s="102">
        <v>4.094357252</v>
      </c>
      <c r="W10" s="102" t="s">
        <v>1027</v>
      </c>
      <c r="X10" s="102" t="s">
        <v>1027</v>
      </c>
      <c r="Y10" s="102" t="s">
        <v>1027</v>
      </c>
      <c r="Z10" s="102" t="s">
        <v>1027</v>
      </c>
      <c r="AA10" s="102" t="s">
        <v>1027</v>
      </c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  <c r="BM10" s="102"/>
      <c r="BN10" s="102"/>
      <c r="BO10" s="102"/>
      <c r="BP10" s="102"/>
      <c r="BQ10" s="102"/>
    </row>
    <row r="11" spans="1:69" s="98" customFormat="1" ht="13.2">
      <c r="A11" s="99" t="s">
        <v>363</v>
      </c>
      <c r="B11" s="100" t="s">
        <v>565</v>
      </c>
      <c r="C11" s="101" t="s">
        <v>1027</v>
      </c>
      <c r="D11" s="102" t="s">
        <v>1027</v>
      </c>
      <c r="E11" s="102" t="s">
        <v>1027</v>
      </c>
      <c r="F11" s="102" t="s">
        <v>1027</v>
      </c>
      <c r="G11" s="102" t="s">
        <v>1027</v>
      </c>
      <c r="H11" s="102" t="s">
        <v>1027</v>
      </c>
      <c r="I11" s="102" t="s">
        <v>1027</v>
      </c>
      <c r="J11" s="102" t="s">
        <v>1027</v>
      </c>
      <c r="K11" s="102" t="s">
        <v>1027</v>
      </c>
      <c r="L11" s="102" t="s">
        <v>1027</v>
      </c>
      <c r="M11" s="102" t="s">
        <v>1027</v>
      </c>
      <c r="N11" s="102" t="s">
        <v>1027</v>
      </c>
      <c r="O11" s="102">
        <v>14.075621608000001</v>
      </c>
      <c r="P11" s="102" t="s">
        <v>1027</v>
      </c>
      <c r="Q11" s="102" t="s">
        <v>1027</v>
      </c>
      <c r="R11" s="102" t="s">
        <v>1027</v>
      </c>
      <c r="S11" s="102" t="s">
        <v>1027</v>
      </c>
      <c r="T11" s="102" t="s">
        <v>1027</v>
      </c>
      <c r="U11" s="102" t="s">
        <v>1027</v>
      </c>
      <c r="V11" s="102">
        <v>23.650262864999998</v>
      </c>
      <c r="W11" s="102" t="s">
        <v>1027</v>
      </c>
      <c r="X11" s="102">
        <v>31.676909300999998</v>
      </c>
      <c r="Y11" s="102">
        <v>22.509702376</v>
      </c>
      <c r="Z11" s="102" t="s">
        <v>1027</v>
      </c>
      <c r="AA11" s="102" t="s">
        <v>1027</v>
      </c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  <c r="BM11" s="102"/>
      <c r="BN11" s="102"/>
      <c r="BO11" s="102"/>
      <c r="BP11" s="102"/>
      <c r="BQ11" s="102"/>
    </row>
    <row r="12" spans="1:69" s="98" customFormat="1" ht="13.2">
      <c r="A12" s="99" t="s">
        <v>590</v>
      </c>
      <c r="B12" s="100" t="s">
        <v>591</v>
      </c>
      <c r="C12" s="101" t="s">
        <v>1027</v>
      </c>
      <c r="D12" s="102" t="s">
        <v>1027</v>
      </c>
      <c r="E12" s="102" t="s">
        <v>1027</v>
      </c>
      <c r="F12" s="102" t="s">
        <v>1027</v>
      </c>
      <c r="G12" s="102" t="s">
        <v>1027</v>
      </c>
      <c r="H12" s="102" t="s">
        <v>1027</v>
      </c>
      <c r="I12" s="102" t="s">
        <v>1027</v>
      </c>
      <c r="J12" s="102" t="s">
        <v>1027</v>
      </c>
      <c r="K12" s="102" t="s">
        <v>1027</v>
      </c>
      <c r="L12" s="102" t="s">
        <v>1027</v>
      </c>
      <c r="M12" s="102" t="s">
        <v>1027</v>
      </c>
      <c r="N12" s="102" t="s">
        <v>1027</v>
      </c>
      <c r="O12" s="102" t="s">
        <v>1027</v>
      </c>
      <c r="P12" s="102" t="s">
        <v>1027</v>
      </c>
      <c r="Q12" s="102" t="s">
        <v>1027</v>
      </c>
      <c r="R12" s="102" t="s">
        <v>1027</v>
      </c>
      <c r="S12" s="102" t="s">
        <v>1027</v>
      </c>
      <c r="T12" s="102" t="s">
        <v>1027</v>
      </c>
      <c r="U12" s="102" t="s">
        <v>1027</v>
      </c>
      <c r="V12" s="102" t="s">
        <v>1027</v>
      </c>
      <c r="W12" s="102" t="s">
        <v>1027</v>
      </c>
      <c r="X12" s="102" t="s">
        <v>1027</v>
      </c>
      <c r="Y12" s="102" t="s">
        <v>1027</v>
      </c>
      <c r="Z12" s="102" t="s">
        <v>1027</v>
      </c>
      <c r="AA12" s="102" t="s">
        <v>1027</v>
      </c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  <c r="BM12" s="102"/>
      <c r="BN12" s="102"/>
      <c r="BO12" s="102"/>
      <c r="BP12" s="102"/>
      <c r="BQ12" s="102"/>
    </row>
    <row r="13" spans="1:69" s="98" customFormat="1" ht="13.2">
      <c r="A13" s="99" t="s">
        <v>220</v>
      </c>
      <c r="B13" s="100" t="s">
        <v>592</v>
      </c>
      <c r="C13" s="101" t="s">
        <v>1027</v>
      </c>
      <c r="D13" s="102" t="s">
        <v>1027</v>
      </c>
      <c r="E13" s="102" t="s">
        <v>1027</v>
      </c>
      <c r="F13" s="102">
        <v>3.405215788</v>
      </c>
      <c r="G13" s="102" t="s">
        <v>1027</v>
      </c>
      <c r="H13" s="102" t="s">
        <v>1027</v>
      </c>
      <c r="I13" s="102" t="s">
        <v>1027</v>
      </c>
      <c r="J13" s="102" t="s">
        <v>1027</v>
      </c>
      <c r="K13" s="102" t="s">
        <v>1027</v>
      </c>
      <c r="L13" s="102" t="s">
        <v>1027</v>
      </c>
      <c r="M13" s="102" t="s">
        <v>1027</v>
      </c>
      <c r="N13" s="102" t="s">
        <v>1027</v>
      </c>
      <c r="O13" s="102">
        <v>3.5727756140000002</v>
      </c>
      <c r="P13" s="102" t="s">
        <v>1027</v>
      </c>
      <c r="Q13" s="102" t="s">
        <v>1027</v>
      </c>
      <c r="R13" s="102" t="s">
        <v>1027</v>
      </c>
      <c r="S13" s="102" t="s">
        <v>1027</v>
      </c>
      <c r="T13" s="102" t="s">
        <v>1027</v>
      </c>
      <c r="U13" s="102">
        <v>11.066182814999999</v>
      </c>
      <c r="V13" s="102">
        <v>8.188714504</v>
      </c>
      <c r="W13" s="102" t="s">
        <v>1027</v>
      </c>
      <c r="X13" s="102" t="s">
        <v>1027</v>
      </c>
      <c r="Y13" s="102" t="s">
        <v>1027</v>
      </c>
      <c r="Z13" s="102" t="s">
        <v>1027</v>
      </c>
      <c r="AA13" s="102" t="s">
        <v>1027</v>
      </c>
      <c r="AB13" s="102"/>
      <c r="AC13" s="102"/>
      <c r="AD13" s="102"/>
      <c r="AE13" s="102"/>
      <c r="AF13" s="102"/>
      <c r="AG13" s="102"/>
      <c r="AH13" s="102"/>
      <c r="AI13" s="102"/>
      <c r="AJ13" s="102"/>
      <c r="AK13" s="102"/>
      <c r="AL13" s="102"/>
      <c r="AM13" s="102"/>
      <c r="AN13" s="102"/>
      <c r="AO13" s="102"/>
      <c r="AP13" s="102"/>
      <c r="AQ13" s="102"/>
      <c r="AR13" s="102"/>
      <c r="AS13" s="102"/>
      <c r="AT13" s="102"/>
      <c r="AU13" s="102"/>
      <c r="AV13" s="102"/>
      <c r="AW13" s="102"/>
      <c r="AX13" s="102"/>
      <c r="AY13" s="102"/>
      <c r="AZ13" s="102"/>
      <c r="BA13" s="102"/>
      <c r="BB13" s="102"/>
      <c r="BC13" s="102"/>
      <c r="BD13" s="102"/>
      <c r="BE13" s="102"/>
      <c r="BF13" s="102"/>
      <c r="BG13" s="102"/>
      <c r="BH13" s="102"/>
      <c r="BI13" s="102"/>
      <c r="BJ13" s="102"/>
      <c r="BK13" s="102"/>
      <c r="BL13" s="102"/>
      <c r="BM13" s="102"/>
      <c r="BN13" s="102"/>
      <c r="BO13" s="102"/>
      <c r="BP13" s="102"/>
      <c r="BQ13" s="102"/>
    </row>
    <row r="14" spans="1:69" s="98" customFormat="1" ht="13.2">
      <c r="A14" s="99" t="s">
        <v>593</v>
      </c>
      <c r="B14" s="100" t="s">
        <v>594</v>
      </c>
      <c r="C14" s="101" t="s">
        <v>1027</v>
      </c>
      <c r="D14" s="102" t="s">
        <v>1027</v>
      </c>
      <c r="E14" s="102" t="s">
        <v>1027</v>
      </c>
      <c r="F14" s="102" t="s">
        <v>1027</v>
      </c>
      <c r="G14" s="102" t="s">
        <v>1027</v>
      </c>
      <c r="H14" s="102" t="s">
        <v>1027</v>
      </c>
      <c r="I14" s="102" t="s">
        <v>1027</v>
      </c>
      <c r="J14" s="102" t="s">
        <v>1027</v>
      </c>
      <c r="K14" s="102" t="s">
        <v>1027</v>
      </c>
      <c r="L14" s="102" t="s">
        <v>1027</v>
      </c>
      <c r="M14" s="102" t="s">
        <v>1027</v>
      </c>
      <c r="N14" s="102" t="s">
        <v>1027</v>
      </c>
      <c r="O14" s="102" t="s">
        <v>1027</v>
      </c>
      <c r="P14" s="102" t="s">
        <v>1027</v>
      </c>
      <c r="Q14" s="102" t="s">
        <v>1027</v>
      </c>
      <c r="R14" s="102" t="s">
        <v>1027</v>
      </c>
      <c r="S14" s="102" t="s">
        <v>1027</v>
      </c>
      <c r="T14" s="102" t="s">
        <v>1027</v>
      </c>
      <c r="U14" s="102" t="s">
        <v>1027</v>
      </c>
      <c r="V14" s="102" t="s">
        <v>1027</v>
      </c>
      <c r="W14" s="102" t="s">
        <v>1027</v>
      </c>
      <c r="X14" s="102" t="s">
        <v>1027</v>
      </c>
      <c r="Y14" s="102" t="s">
        <v>1027</v>
      </c>
      <c r="Z14" s="102" t="s">
        <v>1027</v>
      </c>
      <c r="AA14" s="102" t="s">
        <v>1027</v>
      </c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2"/>
      <c r="AQ14" s="102"/>
      <c r="AR14" s="102"/>
      <c r="AS14" s="102"/>
      <c r="AT14" s="102"/>
      <c r="AU14" s="102"/>
      <c r="AV14" s="102"/>
      <c r="AW14" s="102"/>
      <c r="AX14" s="102"/>
      <c r="AY14" s="102"/>
      <c r="AZ14" s="102"/>
      <c r="BA14" s="102"/>
      <c r="BB14" s="102"/>
      <c r="BC14" s="102"/>
      <c r="BD14" s="102"/>
      <c r="BE14" s="102"/>
      <c r="BF14" s="102"/>
      <c r="BG14" s="102"/>
      <c r="BH14" s="102"/>
      <c r="BI14" s="102"/>
      <c r="BJ14" s="102"/>
      <c r="BK14" s="102"/>
      <c r="BL14" s="102"/>
      <c r="BM14" s="102"/>
      <c r="BN14" s="102"/>
      <c r="BO14" s="102"/>
      <c r="BP14" s="102"/>
      <c r="BQ14" s="102"/>
    </row>
    <row r="15" spans="1:69" s="98" customFormat="1" ht="13.2">
      <c r="A15" s="99" t="s">
        <v>595</v>
      </c>
      <c r="B15" s="100" t="s">
        <v>596</v>
      </c>
      <c r="C15" s="101" t="s">
        <v>1027</v>
      </c>
      <c r="D15" s="102" t="s">
        <v>1027</v>
      </c>
      <c r="E15" s="102" t="s">
        <v>1027</v>
      </c>
      <c r="F15" s="102" t="s">
        <v>1027</v>
      </c>
      <c r="G15" s="102" t="s">
        <v>1027</v>
      </c>
      <c r="H15" s="102" t="s">
        <v>1027</v>
      </c>
      <c r="I15" s="102" t="s">
        <v>1027</v>
      </c>
      <c r="J15" s="102" t="s">
        <v>1027</v>
      </c>
      <c r="K15" s="102" t="s">
        <v>1027</v>
      </c>
      <c r="L15" s="102" t="s">
        <v>1027</v>
      </c>
      <c r="M15" s="102" t="s">
        <v>1027</v>
      </c>
      <c r="N15" s="102" t="s">
        <v>1027</v>
      </c>
      <c r="O15" s="102" t="s">
        <v>1027</v>
      </c>
      <c r="P15" s="102" t="s">
        <v>1027</v>
      </c>
      <c r="Q15" s="102" t="s">
        <v>1027</v>
      </c>
      <c r="R15" s="102" t="s">
        <v>1027</v>
      </c>
      <c r="S15" s="102" t="s">
        <v>1027</v>
      </c>
      <c r="T15" s="102" t="s">
        <v>1027</v>
      </c>
      <c r="U15" s="102" t="s">
        <v>1027</v>
      </c>
      <c r="V15" s="102" t="s">
        <v>1027</v>
      </c>
      <c r="W15" s="102" t="s">
        <v>1027</v>
      </c>
      <c r="X15" s="102" t="s">
        <v>1027</v>
      </c>
      <c r="Y15" s="102" t="s">
        <v>1027</v>
      </c>
      <c r="Z15" s="102" t="s">
        <v>1027</v>
      </c>
      <c r="AA15" s="102" t="s">
        <v>1027</v>
      </c>
      <c r="AB15" s="102"/>
      <c r="AC15" s="102"/>
      <c r="AD15" s="102"/>
      <c r="AE15" s="102"/>
      <c r="AF15" s="102"/>
      <c r="AG15" s="102"/>
      <c r="AH15" s="102"/>
      <c r="AI15" s="102"/>
      <c r="AJ15" s="102"/>
      <c r="AK15" s="102"/>
      <c r="AL15" s="102"/>
      <c r="AM15" s="102"/>
      <c r="AN15" s="102"/>
      <c r="AO15" s="102"/>
      <c r="AP15" s="102"/>
      <c r="AQ15" s="102"/>
      <c r="AR15" s="102"/>
      <c r="AS15" s="102"/>
      <c r="AT15" s="102"/>
      <c r="AU15" s="102"/>
      <c r="AV15" s="102"/>
      <c r="AW15" s="102"/>
      <c r="AX15" s="102"/>
      <c r="AY15" s="102"/>
      <c r="AZ15" s="102"/>
      <c r="BA15" s="102"/>
      <c r="BB15" s="102"/>
      <c r="BC15" s="102"/>
      <c r="BD15" s="102"/>
      <c r="BE15" s="102"/>
      <c r="BF15" s="102"/>
      <c r="BG15" s="102"/>
      <c r="BH15" s="102"/>
      <c r="BI15" s="102"/>
      <c r="BJ15" s="102"/>
      <c r="BK15" s="102"/>
      <c r="BL15" s="102"/>
      <c r="BM15" s="102"/>
      <c r="BN15" s="102"/>
      <c r="BO15" s="102"/>
      <c r="BP15" s="102"/>
      <c r="BQ15" s="102"/>
    </row>
    <row r="16" spans="1:69" s="98" customFormat="1" ht="13.2">
      <c r="A16" s="99" t="s">
        <v>597</v>
      </c>
      <c r="B16" s="100" t="s">
        <v>598</v>
      </c>
      <c r="C16" s="101" t="s">
        <v>1027</v>
      </c>
      <c r="D16" s="102" t="s">
        <v>1027</v>
      </c>
      <c r="E16" s="102">
        <v>2.758898056</v>
      </c>
      <c r="F16" s="102" t="s">
        <v>1027</v>
      </c>
      <c r="G16" s="102" t="s">
        <v>1027</v>
      </c>
      <c r="H16" s="102">
        <v>2.796194335</v>
      </c>
      <c r="I16" s="102" t="s">
        <v>1027</v>
      </c>
      <c r="J16" s="102" t="s">
        <v>1027</v>
      </c>
      <c r="K16" s="102" t="s">
        <v>1027</v>
      </c>
      <c r="L16" s="102" t="s">
        <v>1027</v>
      </c>
      <c r="M16" s="102" t="s">
        <v>1027</v>
      </c>
      <c r="N16" s="102" t="s">
        <v>1027</v>
      </c>
      <c r="O16" s="102">
        <v>8.6584457889999999</v>
      </c>
      <c r="P16" s="102" t="s">
        <v>1027</v>
      </c>
      <c r="Q16" s="102" t="s">
        <v>1027</v>
      </c>
      <c r="R16" s="102" t="s">
        <v>1027</v>
      </c>
      <c r="S16" s="102" t="s">
        <v>1027</v>
      </c>
      <c r="T16" s="102" t="s">
        <v>1027</v>
      </c>
      <c r="U16" s="102" t="s">
        <v>1027</v>
      </c>
      <c r="V16" s="102" t="s">
        <v>1027</v>
      </c>
      <c r="W16" s="102" t="s">
        <v>1027</v>
      </c>
      <c r="X16" s="102" t="s">
        <v>1027</v>
      </c>
      <c r="Y16" s="102" t="s">
        <v>1027</v>
      </c>
      <c r="Z16" s="102" t="s">
        <v>1027</v>
      </c>
      <c r="AA16" s="102" t="s">
        <v>1027</v>
      </c>
      <c r="AB16" s="102"/>
      <c r="AC16" s="102"/>
      <c r="AD16" s="102"/>
      <c r="AE16" s="102"/>
      <c r="AF16" s="102"/>
      <c r="AG16" s="102"/>
      <c r="AH16" s="102"/>
      <c r="AI16" s="102"/>
      <c r="AJ16" s="102"/>
      <c r="AK16" s="102"/>
      <c r="AL16" s="102"/>
      <c r="AM16" s="102"/>
      <c r="AN16" s="102"/>
      <c r="AO16" s="102"/>
      <c r="AP16" s="102"/>
      <c r="AQ16" s="102"/>
      <c r="AR16" s="102"/>
      <c r="AS16" s="102"/>
      <c r="AT16" s="102"/>
      <c r="AU16" s="102"/>
      <c r="AV16" s="102"/>
      <c r="AW16" s="102"/>
      <c r="AX16" s="102"/>
      <c r="AY16" s="102"/>
      <c r="AZ16" s="102"/>
      <c r="BA16" s="102"/>
      <c r="BB16" s="102"/>
      <c r="BC16" s="102"/>
      <c r="BD16" s="102"/>
      <c r="BE16" s="102"/>
      <c r="BF16" s="102"/>
      <c r="BG16" s="102"/>
      <c r="BH16" s="102"/>
      <c r="BI16" s="102"/>
      <c r="BJ16" s="102"/>
      <c r="BK16" s="102"/>
      <c r="BL16" s="102"/>
      <c r="BM16" s="102"/>
      <c r="BN16" s="102"/>
      <c r="BO16" s="102"/>
      <c r="BP16" s="102"/>
      <c r="BQ16" s="102"/>
    </row>
    <row r="17" spans="1:69" s="98" customFormat="1" ht="13.2">
      <c r="A17" s="99" t="s">
        <v>599</v>
      </c>
      <c r="B17" s="100" t="s">
        <v>600</v>
      </c>
      <c r="C17" s="101" t="s">
        <v>1027</v>
      </c>
      <c r="D17" s="102" t="s">
        <v>1027</v>
      </c>
      <c r="E17" s="102" t="s">
        <v>1027</v>
      </c>
      <c r="F17" s="102" t="s">
        <v>1027</v>
      </c>
      <c r="G17" s="102" t="s">
        <v>1027</v>
      </c>
      <c r="H17" s="102" t="s">
        <v>1027</v>
      </c>
      <c r="I17" s="102" t="s">
        <v>1027</v>
      </c>
      <c r="J17" s="102" t="s">
        <v>1027</v>
      </c>
      <c r="K17" s="102" t="s">
        <v>1027</v>
      </c>
      <c r="L17" s="102" t="s">
        <v>1027</v>
      </c>
      <c r="M17" s="102" t="s">
        <v>1027</v>
      </c>
      <c r="N17" s="102" t="s">
        <v>1027</v>
      </c>
      <c r="O17" s="102" t="s">
        <v>1027</v>
      </c>
      <c r="P17" s="102">
        <v>19.055559012</v>
      </c>
      <c r="Q17" s="102" t="s">
        <v>1027</v>
      </c>
      <c r="R17" s="102" t="s">
        <v>1027</v>
      </c>
      <c r="S17" s="102" t="s">
        <v>1027</v>
      </c>
      <c r="T17" s="102" t="s">
        <v>1027</v>
      </c>
      <c r="U17" s="102" t="s">
        <v>1027</v>
      </c>
      <c r="V17" s="102" t="s">
        <v>1027</v>
      </c>
      <c r="W17" s="102" t="s">
        <v>1027</v>
      </c>
      <c r="X17" s="102" t="s">
        <v>1027</v>
      </c>
      <c r="Y17" s="102" t="s">
        <v>1027</v>
      </c>
      <c r="Z17" s="102" t="s">
        <v>1027</v>
      </c>
      <c r="AA17" s="102" t="s">
        <v>1027</v>
      </c>
      <c r="AB17" s="102"/>
      <c r="AC17" s="102"/>
      <c r="AD17" s="102"/>
      <c r="AE17" s="102"/>
      <c r="AF17" s="102"/>
      <c r="AG17" s="102"/>
      <c r="AH17" s="102"/>
      <c r="AI17" s="102"/>
      <c r="AJ17" s="102"/>
      <c r="AK17" s="102"/>
      <c r="AL17" s="102"/>
      <c r="AM17" s="102"/>
      <c r="AN17" s="102"/>
      <c r="AO17" s="102"/>
      <c r="AP17" s="102"/>
      <c r="AQ17" s="102"/>
      <c r="AR17" s="102"/>
      <c r="AS17" s="102"/>
      <c r="AT17" s="102"/>
      <c r="AU17" s="102"/>
      <c r="AV17" s="102"/>
      <c r="AW17" s="102"/>
      <c r="AX17" s="102"/>
      <c r="AY17" s="102"/>
      <c r="AZ17" s="102"/>
      <c r="BA17" s="102"/>
      <c r="BB17" s="102"/>
      <c r="BC17" s="102"/>
      <c r="BD17" s="102"/>
      <c r="BE17" s="102"/>
      <c r="BF17" s="102"/>
      <c r="BG17" s="102"/>
      <c r="BH17" s="102"/>
      <c r="BI17" s="102"/>
      <c r="BJ17" s="102"/>
      <c r="BK17" s="102"/>
      <c r="BL17" s="102"/>
      <c r="BM17" s="102"/>
      <c r="BN17" s="102"/>
      <c r="BO17" s="102"/>
      <c r="BP17" s="102"/>
      <c r="BQ17" s="102"/>
    </row>
    <row r="18" spans="1:69" s="98" customFormat="1" ht="13.2">
      <c r="A18" s="99" t="s">
        <v>560</v>
      </c>
      <c r="B18" s="100" t="s">
        <v>561</v>
      </c>
      <c r="C18" s="101" t="s">
        <v>1027</v>
      </c>
      <c r="D18" s="102" t="s">
        <v>1027</v>
      </c>
      <c r="E18" s="102" t="s">
        <v>1027</v>
      </c>
      <c r="F18" s="102" t="s">
        <v>1027</v>
      </c>
      <c r="G18" s="102" t="s">
        <v>1027</v>
      </c>
      <c r="H18" s="102" t="s">
        <v>1027</v>
      </c>
      <c r="I18" s="102" t="s">
        <v>1027</v>
      </c>
      <c r="J18" s="102" t="s">
        <v>1027</v>
      </c>
      <c r="K18" s="102" t="s">
        <v>1027</v>
      </c>
      <c r="L18" s="102" t="s">
        <v>1027</v>
      </c>
      <c r="M18" s="102" t="s">
        <v>1027</v>
      </c>
      <c r="N18" s="102" t="s">
        <v>1027</v>
      </c>
      <c r="O18" s="102">
        <v>10.258062953</v>
      </c>
      <c r="P18" s="102" t="s">
        <v>1027</v>
      </c>
      <c r="Q18" s="102" t="s">
        <v>1027</v>
      </c>
      <c r="R18" s="102">
        <v>15.375521549</v>
      </c>
      <c r="S18" s="102" t="s">
        <v>1027</v>
      </c>
      <c r="T18" s="102" t="s">
        <v>1027</v>
      </c>
      <c r="U18" s="102" t="s">
        <v>1027</v>
      </c>
      <c r="V18" s="102" t="s">
        <v>1027</v>
      </c>
      <c r="W18" s="102" t="s">
        <v>1027</v>
      </c>
      <c r="X18" s="102" t="s">
        <v>1027</v>
      </c>
      <c r="Y18" s="102" t="s">
        <v>1027</v>
      </c>
      <c r="Z18" s="102" t="s">
        <v>1027</v>
      </c>
      <c r="AA18" s="102" t="s">
        <v>1027</v>
      </c>
      <c r="AB18" s="102"/>
      <c r="AC18" s="102"/>
      <c r="AD18" s="102"/>
      <c r="AE18" s="102"/>
      <c r="AF18" s="102"/>
      <c r="AG18" s="102"/>
      <c r="AH18" s="102"/>
      <c r="AI18" s="102"/>
      <c r="AJ18" s="102"/>
      <c r="AK18" s="102"/>
      <c r="AL18" s="102"/>
      <c r="AM18" s="102"/>
      <c r="AN18" s="102"/>
      <c r="AO18" s="102"/>
      <c r="AP18" s="102"/>
      <c r="AQ18" s="102"/>
      <c r="AR18" s="102"/>
      <c r="AS18" s="102"/>
      <c r="AT18" s="102"/>
      <c r="AU18" s="102"/>
      <c r="AV18" s="102"/>
      <c r="AW18" s="102"/>
      <c r="AX18" s="102"/>
      <c r="AY18" s="102"/>
      <c r="AZ18" s="102"/>
      <c r="BA18" s="102"/>
      <c r="BB18" s="102"/>
      <c r="BC18" s="102"/>
      <c r="BD18" s="102"/>
      <c r="BE18" s="102"/>
      <c r="BF18" s="102"/>
      <c r="BG18" s="102"/>
      <c r="BH18" s="102"/>
      <c r="BI18" s="102"/>
      <c r="BJ18" s="102"/>
      <c r="BK18" s="102"/>
      <c r="BL18" s="102"/>
      <c r="BM18" s="102"/>
      <c r="BN18" s="102"/>
      <c r="BO18" s="102"/>
      <c r="BP18" s="102"/>
      <c r="BQ18" s="102"/>
    </row>
    <row r="19" spans="1:69" s="98" customFormat="1" ht="13.2">
      <c r="A19" s="99" t="s">
        <v>601</v>
      </c>
      <c r="B19" s="100" t="s">
        <v>602</v>
      </c>
      <c r="C19" s="101" t="s">
        <v>1027</v>
      </c>
      <c r="D19" s="102" t="s">
        <v>1027</v>
      </c>
      <c r="E19" s="102" t="s">
        <v>1027</v>
      </c>
      <c r="F19" s="102" t="s">
        <v>1027</v>
      </c>
      <c r="G19" s="102" t="s">
        <v>1027</v>
      </c>
      <c r="H19" s="102" t="s">
        <v>1027</v>
      </c>
      <c r="I19" s="102" t="s">
        <v>1027</v>
      </c>
      <c r="J19" s="102" t="s">
        <v>1027</v>
      </c>
      <c r="K19" s="102" t="s">
        <v>1027</v>
      </c>
      <c r="L19" s="102" t="s">
        <v>1027</v>
      </c>
      <c r="M19" s="102" t="s">
        <v>1027</v>
      </c>
      <c r="N19" s="102" t="s">
        <v>1027</v>
      </c>
      <c r="O19" s="102">
        <v>42.817192826000003</v>
      </c>
      <c r="P19" s="102" t="s">
        <v>1027</v>
      </c>
      <c r="Q19" s="102" t="s">
        <v>1027</v>
      </c>
      <c r="R19" s="102">
        <v>14.566877815</v>
      </c>
      <c r="S19" s="102" t="s">
        <v>1027</v>
      </c>
      <c r="T19" s="102" t="s">
        <v>1027</v>
      </c>
      <c r="U19" s="102">
        <v>6.8330135890000001</v>
      </c>
      <c r="V19" s="102" t="s">
        <v>1027</v>
      </c>
      <c r="W19" s="102" t="s">
        <v>1027</v>
      </c>
      <c r="X19" s="102" t="s">
        <v>1027</v>
      </c>
      <c r="Y19" s="102" t="s">
        <v>1027</v>
      </c>
      <c r="Z19" s="102" t="s">
        <v>1027</v>
      </c>
      <c r="AA19" s="102">
        <v>24.082891546999999</v>
      </c>
      <c r="AB19" s="102"/>
      <c r="AC19" s="102"/>
      <c r="AD19" s="102"/>
      <c r="AE19" s="102"/>
      <c r="AF19" s="102"/>
      <c r="AG19" s="102"/>
      <c r="AH19" s="102"/>
      <c r="AI19" s="102"/>
      <c r="AJ19" s="102"/>
      <c r="AK19" s="102"/>
      <c r="AL19" s="102"/>
      <c r="AM19" s="102"/>
      <c r="AN19" s="102"/>
      <c r="AO19" s="102"/>
      <c r="AP19" s="102"/>
      <c r="AQ19" s="102"/>
      <c r="AR19" s="102"/>
      <c r="AS19" s="102"/>
      <c r="AT19" s="102"/>
      <c r="AU19" s="102"/>
      <c r="AV19" s="102"/>
      <c r="AW19" s="102"/>
      <c r="AX19" s="102"/>
      <c r="AY19" s="102"/>
      <c r="AZ19" s="102"/>
      <c r="BA19" s="102"/>
      <c r="BB19" s="102"/>
      <c r="BC19" s="102"/>
      <c r="BD19" s="102"/>
      <c r="BE19" s="102"/>
      <c r="BF19" s="102"/>
      <c r="BG19" s="102"/>
      <c r="BH19" s="102"/>
      <c r="BI19" s="102"/>
      <c r="BJ19" s="102"/>
      <c r="BK19" s="102"/>
      <c r="BL19" s="102"/>
      <c r="BM19" s="102"/>
      <c r="BN19" s="102"/>
      <c r="BO19" s="102"/>
      <c r="BP19" s="102"/>
      <c r="BQ19" s="102"/>
    </row>
    <row r="20" spans="1:69" s="98" customFormat="1" ht="13.2">
      <c r="A20" s="99" t="s">
        <v>603</v>
      </c>
      <c r="B20" s="100" t="s">
        <v>604</v>
      </c>
      <c r="C20" s="101" t="s">
        <v>1027</v>
      </c>
      <c r="D20" s="102" t="s">
        <v>1027</v>
      </c>
      <c r="E20" s="102" t="s">
        <v>1027</v>
      </c>
      <c r="F20" s="102" t="s">
        <v>1027</v>
      </c>
      <c r="G20" s="102" t="s">
        <v>1027</v>
      </c>
      <c r="H20" s="102">
        <v>14.313274163999999</v>
      </c>
      <c r="I20" s="102" t="s">
        <v>1027</v>
      </c>
      <c r="J20" s="102" t="s">
        <v>1027</v>
      </c>
      <c r="K20" s="102" t="s">
        <v>1027</v>
      </c>
      <c r="L20" s="102" t="s">
        <v>1027</v>
      </c>
      <c r="M20" s="102" t="s">
        <v>1027</v>
      </c>
      <c r="N20" s="102" t="s">
        <v>1027</v>
      </c>
      <c r="O20" s="102">
        <v>11.058763089999999</v>
      </c>
      <c r="P20" s="102" t="s">
        <v>1027</v>
      </c>
      <c r="Q20" s="102" t="s">
        <v>1027</v>
      </c>
      <c r="R20" s="102" t="s">
        <v>1027</v>
      </c>
      <c r="S20" s="102" t="s">
        <v>1027</v>
      </c>
      <c r="T20" s="102" t="s">
        <v>1027</v>
      </c>
      <c r="U20" s="102" t="s">
        <v>1027</v>
      </c>
      <c r="V20" s="102" t="s">
        <v>1027</v>
      </c>
      <c r="W20" s="102" t="s">
        <v>1027</v>
      </c>
      <c r="X20" s="102" t="s">
        <v>1027</v>
      </c>
      <c r="Y20" s="102" t="s">
        <v>1027</v>
      </c>
      <c r="Z20" s="102" t="s">
        <v>1027</v>
      </c>
      <c r="AA20" s="102">
        <v>13.488078664</v>
      </c>
      <c r="AB20" s="102"/>
      <c r="AC20" s="102"/>
      <c r="AD20" s="102"/>
      <c r="AE20" s="102"/>
      <c r="AF20" s="102"/>
      <c r="AG20" s="102"/>
      <c r="AH20" s="102"/>
      <c r="AI20" s="102"/>
      <c r="AJ20" s="102"/>
      <c r="AK20" s="102"/>
      <c r="AL20" s="102"/>
      <c r="AM20" s="102"/>
      <c r="AN20" s="102"/>
      <c r="AO20" s="102"/>
      <c r="AP20" s="102"/>
      <c r="AQ20" s="102"/>
      <c r="AR20" s="102"/>
      <c r="AS20" s="102"/>
      <c r="AT20" s="102"/>
      <c r="AU20" s="102"/>
      <c r="AV20" s="102"/>
      <c r="AW20" s="102"/>
      <c r="AX20" s="102"/>
      <c r="AY20" s="102"/>
      <c r="AZ20" s="102"/>
      <c r="BA20" s="102"/>
      <c r="BB20" s="102"/>
      <c r="BC20" s="102"/>
      <c r="BD20" s="102"/>
      <c r="BE20" s="102"/>
      <c r="BF20" s="102"/>
      <c r="BG20" s="102"/>
      <c r="BH20" s="102"/>
      <c r="BI20" s="102"/>
      <c r="BJ20" s="102"/>
      <c r="BK20" s="102"/>
      <c r="BL20" s="102"/>
      <c r="BM20" s="102"/>
      <c r="BN20" s="102"/>
      <c r="BO20" s="102"/>
      <c r="BP20" s="102"/>
      <c r="BQ20" s="102"/>
    </row>
    <row r="21" spans="1:69" s="98" customFormat="1" ht="13.2">
      <c r="A21" s="99" t="s">
        <v>605</v>
      </c>
      <c r="B21" s="100" t="s">
        <v>606</v>
      </c>
      <c r="C21" s="101" t="s">
        <v>1027</v>
      </c>
      <c r="D21" s="102" t="s">
        <v>1027</v>
      </c>
      <c r="E21" s="102" t="s">
        <v>1027</v>
      </c>
      <c r="F21" s="102">
        <v>3.257931347</v>
      </c>
      <c r="G21" s="102" t="s">
        <v>1027</v>
      </c>
      <c r="H21" s="102">
        <v>11.841817229</v>
      </c>
      <c r="I21" s="102" t="s">
        <v>1027</v>
      </c>
      <c r="J21" s="102" t="s">
        <v>1027</v>
      </c>
      <c r="K21" s="102" t="s">
        <v>1027</v>
      </c>
      <c r="L21" s="102" t="s">
        <v>1027</v>
      </c>
      <c r="M21" s="102" t="s">
        <v>1027</v>
      </c>
      <c r="N21" s="102" t="s">
        <v>1027</v>
      </c>
      <c r="O21" s="102">
        <v>120.36344149599999</v>
      </c>
      <c r="P21" s="102" t="s">
        <v>1027</v>
      </c>
      <c r="Q21" s="102">
        <v>6.5541737869999999</v>
      </c>
      <c r="R21" s="102" t="s">
        <v>1027</v>
      </c>
      <c r="S21" s="102" t="s">
        <v>1027</v>
      </c>
      <c r="T21" s="102" t="s">
        <v>1027</v>
      </c>
      <c r="U21" s="102">
        <v>11.915063616999999</v>
      </c>
      <c r="V21" s="102">
        <v>3.1266195969999999</v>
      </c>
      <c r="W21" s="102" t="s">
        <v>1027</v>
      </c>
      <c r="X21" s="102" t="s">
        <v>1027</v>
      </c>
      <c r="Y21" s="102">
        <v>6.8444753629999999</v>
      </c>
      <c r="Z21" s="102" t="s">
        <v>1027</v>
      </c>
      <c r="AA21" s="102" t="s">
        <v>1027</v>
      </c>
      <c r="AB21" s="102"/>
      <c r="AC21" s="102"/>
      <c r="AD21" s="102"/>
      <c r="AE21" s="102"/>
      <c r="AF21" s="102"/>
      <c r="AG21" s="102"/>
      <c r="AH21" s="102"/>
      <c r="AI21" s="102"/>
      <c r="AJ21" s="102"/>
      <c r="AK21" s="102"/>
      <c r="AL21" s="102"/>
      <c r="AM21" s="102"/>
      <c r="AN21" s="102"/>
      <c r="AO21" s="102"/>
      <c r="AP21" s="102"/>
      <c r="AQ21" s="102"/>
      <c r="AR21" s="102"/>
      <c r="AS21" s="102"/>
      <c r="AT21" s="102"/>
      <c r="AU21" s="102"/>
      <c r="AV21" s="102"/>
      <c r="AW21" s="102"/>
      <c r="AX21" s="102"/>
      <c r="AY21" s="102"/>
      <c r="AZ21" s="102"/>
      <c r="BA21" s="102"/>
      <c r="BB21" s="102"/>
      <c r="BC21" s="102"/>
      <c r="BD21" s="102"/>
      <c r="BE21" s="102"/>
      <c r="BF21" s="102"/>
      <c r="BG21" s="102"/>
      <c r="BH21" s="102"/>
      <c r="BI21" s="102"/>
      <c r="BJ21" s="102"/>
      <c r="BK21" s="102"/>
      <c r="BL21" s="102"/>
      <c r="BM21" s="102"/>
      <c r="BN21" s="102"/>
      <c r="BO21" s="102"/>
      <c r="BP21" s="102"/>
      <c r="BQ21" s="102"/>
    </row>
    <row r="22" spans="1:69" s="98" customFormat="1" ht="13.2">
      <c r="A22" s="99" t="s">
        <v>429</v>
      </c>
      <c r="B22" s="100" t="s">
        <v>81</v>
      </c>
      <c r="C22" s="101" t="s">
        <v>1027</v>
      </c>
      <c r="D22" s="102" t="s">
        <v>1027</v>
      </c>
      <c r="E22" s="102" t="s">
        <v>1027</v>
      </c>
      <c r="F22" s="102" t="s">
        <v>1027</v>
      </c>
      <c r="G22" s="102" t="s">
        <v>1027</v>
      </c>
      <c r="H22" s="102">
        <v>2.796194335</v>
      </c>
      <c r="I22" s="102" t="s">
        <v>1027</v>
      </c>
      <c r="J22" s="102" t="s">
        <v>1027</v>
      </c>
      <c r="K22" s="102" t="s">
        <v>1027</v>
      </c>
      <c r="L22" s="102" t="s">
        <v>1027</v>
      </c>
      <c r="M22" s="102" t="s">
        <v>1027</v>
      </c>
      <c r="N22" s="102" t="s">
        <v>1027</v>
      </c>
      <c r="O22" s="102">
        <v>23.965173590999999</v>
      </c>
      <c r="P22" s="102" t="s">
        <v>1027</v>
      </c>
      <c r="Q22" s="102" t="s">
        <v>1027</v>
      </c>
      <c r="R22" s="102" t="s">
        <v>1027</v>
      </c>
      <c r="S22" s="102" t="s">
        <v>1027</v>
      </c>
      <c r="T22" s="102" t="s">
        <v>1027</v>
      </c>
      <c r="U22" s="102" t="s">
        <v>1027</v>
      </c>
      <c r="V22" s="102" t="s">
        <v>1027</v>
      </c>
      <c r="W22" s="102" t="s">
        <v>1027</v>
      </c>
      <c r="X22" s="102" t="s">
        <v>1027</v>
      </c>
      <c r="Y22" s="102">
        <v>24.361230777999999</v>
      </c>
      <c r="Z22" s="102" t="s">
        <v>1027</v>
      </c>
      <c r="AA22" s="102">
        <v>4.7344398050000001</v>
      </c>
      <c r="AB22" s="102"/>
      <c r="AC22" s="102"/>
      <c r="AD22" s="102"/>
      <c r="AE22" s="102"/>
      <c r="AF22" s="102"/>
      <c r="AG22" s="102"/>
      <c r="AH22" s="102"/>
      <c r="AI22" s="102"/>
      <c r="AJ22" s="102"/>
      <c r="AK22" s="102"/>
      <c r="AL22" s="102"/>
      <c r="AM22" s="102"/>
      <c r="AN22" s="102"/>
      <c r="AO22" s="102"/>
      <c r="AP22" s="102"/>
      <c r="AQ22" s="102"/>
      <c r="AR22" s="102"/>
      <c r="AS22" s="102"/>
      <c r="AT22" s="102"/>
      <c r="AU22" s="102"/>
      <c r="AV22" s="102"/>
      <c r="AW22" s="102"/>
      <c r="AX22" s="102"/>
      <c r="AY22" s="102"/>
      <c r="AZ22" s="102"/>
      <c r="BA22" s="102"/>
      <c r="BB22" s="102"/>
      <c r="BC22" s="102"/>
      <c r="BD22" s="102"/>
      <c r="BE22" s="102"/>
      <c r="BF22" s="102"/>
      <c r="BG22" s="102"/>
      <c r="BH22" s="102"/>
      <c r="BI22" s="102"/>
      <c r="BJ22" s="102"/>
      <c r="BK22" s="102"/>
      <c r="BL22" s="102"/>
      <c r="BM22" s="102"/>
      <c r="BN22" s="102"/>
      <c r="BO22" s="102"/>
      <c r="BP22" s="102"/>
      <c r="BQ22" s="102"/>
    </row>
    <row r="23" spans="1:69" s="98" customFormat="1" ht="13.2">
      <c r="A23" s="99" t="s">
        <v>607</v>
      </c>
      <c r="B23" s="100" t="s">
        <v>608</v>
      </c>
      <c r="C23" s="101" t="s">
        <v>1027</v>
      </c>
      <c r="D23" s="102" t="s">
        <v>1027</v>
      </c>
      <c r="E23" s="102" t="s">
        <v>1027</v>
      </c>
      <c r="F23" s="102" t="s">
        <v>1027</v>
      </c>
      <c r="G23" s="102" t="s">
        <v>1027</v>
      </c>
      <c r="H23" s="102" t="s">
        <v>1027</v>
      </c>
      <c r="I23" s="102" t="s">
        <v>1027</v>
      </c>
      <c r="J23" s="102" t="s">
        <v>1027</v>
      </c>
      <c r="K23" s="102" t="s">
        <v>1027</v>
      </c>
      <c r="L23" s="102" t="s">
        <v>1027</v>
      </c>
      <c r="M23" s="102" t="s">
        <v>1027</v>
      </c>
      <c r="N23" s="102" t="s">
        <v>1027</v>
      </c>
      <c r="O23" s="102" t="s">
        <v>1027</v>
      </c>
      <c r="P23" s="102" t="s">
        <v>1027</v>
      </c>
      <c r="Q23" s="102" t="s">
        <v>1027</v>
      </c>
      <c r="R23" s="102" t="s">
        <v>1027</v>
      </c>
      <c r="S23" s="102" t="s">
        <v>1027</v>
      </c>
      <c r="T23" s="102" t="s">
        <v>1027</v>
      </c>
      <c r="U23" s="102" t="s">
        <v>1027</v>
      </c>
      <c r="V23" s="102" t="s">
        <v>1027</v>
      </c>
      <c r="W23" s="102" t="s">
        <v>1027</v>
      </c>
      <c r="X23" s="102" t="s">
        <v>1027</v>
      </c>
      <c r="Y23" s="102" t="s">
        <v>1027</v>
      </c>
      <c r="Z23" s="102" t="s">
        <v>1027</v>
      </c>
      <c r="AA23" s="102" t="s">
        <v>1027</v>
      </c>
      <c r="AB23" s="102"/>
      <c r="AC23" s="102"/>
      <c r="AD23" s="102"/>
      <c r="AE23" s="102"/>
      <c r="AF23" s="102"/>
      <c r="AG23" s="102"/>
      <c r="AH23" s="102"/>
      <c r="AI23" s="102"/>
      <c r="AJ23" s="102"/>
      <c r="AK23" s="102"/>
      <c r="AL23" s="102"/>
      <c r="AM23" s="102"/>
      <c r="AN23" s="102"/>
      <c r="AO23" s="102"/>
      <c r="AP23" s="102"/>
      <c r="AQ23" s="102"/>
      <c r="AR23" s="102"/>
      <c r="AS23" s="102"/>
      <c r="AT23" s="102"/>
      <c r="AU23" s="102"/>
      <c r="AV23" s="102"/>
      <c r="AW23" s="102"/>
      <c r="AX23" s="102"/>
      <c r="AY23" s="102"/>
      <c r="AZ23" s="102"/>
      <c r="BA23" s="102"/>
      <c r="BB23" s="102"/>
      <c r="BC23" s="102"/>
      <c r="BD23" s="102"/>
      <c r="BE23" s="102"/>
      <c r="BF23" s="102"/>
      <c r="BG23" s="102"/>
      <c r="BH23" s="102"/>
      <c r="BI23" s="102"/>
      <c r="BJ23" s="102"/>
      <c r="BK23" s="102"/>
      <c r="BL23" s="102"/>
      <c r="BM23" s="102"/>
      <c r="BN23" s="102"/>
      <c r="BO23" s="102"/>
      <c r="BP23" s="102"/>
      <c r="BQ23" s="102"/>
    </row>
    <row r="24" spans="1:69" s="98" customFormat="1" ht="13.2">
      <c r="A24" s="99" t="s">
        <v>609</v>
      </c>
      <c r="B24" s="100" t="s">
        <v>610</v>
      </c>
      <c r="C24" s="101" t="s">
        <v>1027</v>
      </c>
      <c r="D24" s="102" t="s">
        <v>1027</v>
      </c>
      <c r="E24" s="102">
        <v>10.941363266</v>
      </c>
      <c r="F24" s="102">
        <v>18.218669457000001</v>
      </c>
      <c r="G24" s="102" t="s">
        <v>1027</v>
      </c>
      <c r="H24" s="102" t="s">
        <v>1027</v>
      </c>
      <c r="I24" s="102" t="s">
        <v>1027</v>
      </c>
      <c r="J24" s="102">
        <v>4.5823946739999997</v>
      </c>
      <c r="K24" s="102" t="s">
        <v>1027</v>
      </c>
      <c r="L24" s="102" t="s">
        <v>1027</v>
      </c>
      <c r="M24" s="102" t="s">
        <v>1027</v>
      </c>
      <c r="N24" s="102">
        <v>5.84018558</v>
      </c>
      <c r="O24" s="102">
        <v>16.929381304</v>
      </c>
      <c r="P24" s="102" t="s">
        <v>1027</v>
      </c>
      <c r="Q24" s="102">
        <v>1.748345469</v>
      </c>
      <c r="R24" s="102">
        <v>1.389230357</v>
      </c>
      <c r="S24" s="102" t="s">
        <v>1027</v>
      </c>
      <c r="T24" s="102" t="s">
        <v>1027</v>
      </c>
      <c r="U24" s="102" t="s">
        <v>1027</v>
      </c>
      <c r="V24" s="102">
        <v>9.5399431339999996</v>
      </c>
      <c r="W24" s="102" t="s">
        <v>1027</v>
      </c>
      <c r="X24" s="102" t="s">
        <v>1027</v>
      </c>
      <c r="Y24" s="102" t="s">
        <v>1027</v>
      </c>
      <c r="Z24" s="102" t="s">
        <v>1027</v>
      </c>
      <c r="AA24" s="102">
        <v>4.4088935510000002</v>
      </c>
      <c r="AB24" s="102"/>
      <c r="AC24" s="102"/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  <c r="AN24" s="102"/>
      <c r="AO24" s="102"/>
      <c r="AP24" s="102"/>
      <c r="AQ24" s="102"/>
      <c r="AR24" s="102"/>
      <c r="AS24" s="102"/>
      <c r="AT24" s="102"/>
      <c r="AU24" s="102"/>
      <c r="AV24" s="102"/>
      <c r="AW24" s="102"/>
      <c r="AX24" s="102"/>
      <c r="AY24" s="102"/>
      <c r="AZ24" s="102"/>
      <c r="BA24" s="102"/>
      <c r="BB24" s="102"/>
      <c r="BC24" s="102"/>
      <c r="BD24" s="102"/>
      <c r="BE24" s="102"/>
      <c r="BF24" s="102"/>
      <c r="BG24" s="102"/>
      <c r="BH24" s="102"/>
      <c r="BI24" s="102"/>
      <c r="BJ24" s="102"/>
      <c r="BK24" s="102"/>
      <c r="BL24" s="102"/>
      <c r="BM24" s="102"/>
      <c r="BN24" s="102"/>
      <c r="BO24" s="102"/>
      <c r="BP24" s="102"/>
      <c r="BQ24" s="102"/>
    </row>
    <row r="25" spans="1:69" s="98" customFormat="1" ht="13.2">
      <c r="A25" s="99" t="s">
        <v>611</v>
      </c>
      <c r="B25" s="100" t="s">
        <v>612</v>
      </c>
      <c r="C25" s="101" t="s">
        <v>1027</v>
      </c>
      <c r="D25" s="102" t="s">
        <v>1027</v>
      </c>
      <c r="E25" s="102" t="s">
        <v>1027</v>
      </c>
      <c r="F25" s="102" t="s">
        <v>1027</v>
      </c>
      <c r="G25" s="102" t="s">
        <v>1027</v>
      </c>
      <c r="H25" s="102" t="s">
        <v>1027</v>
      </c>
      <c r="I25" s="102" t="s">
        <v>1027</v>
      </c>
      <c r="J25" s="102" t="s">
        <v>1027</v>
      </c>
      <c r="K25" s="102" t="s">
        <v>1027</v>
      </c>
      <c r="L25" s="102" t="s">
        <v>1027</v>
      </c>
      <c r="M25" s="102" t="s">
        <v>1027</v>
      </c>
      <c r="N25" s="102" t="s">
        <v>1027</v>
      </c>
      <c r="O25" s="102">
        <v>5.3815442600000001</v>
      </c>
      <c r="P25" s="102" t="s">
        <v>1027</v>
      </c>
      <c r="Q25" s="102" t="s">
        <v>1027</v>
      </c>
      <c r="R25" s="102" t="s">
        <v>1027</v>
      </c>
      <c r="S25" s="102" t="s">
        <v>1027</v>
      </c>
      <c r="T25" s="102" t="s">
        <v>1027</v>
      </c>
      <c r="U25" s="102" t="s">
        <v>1027</v>
      </c>
      <c r="V25" s="102" t="s">
        <v>1027</v>
      </c>
      <c r="W25" s="102" t="s">
        <v>1027</v>
      </c>
      <c r="X25" s="102" t="s">
        <v>1027</v>
      </c>
      <c r="Y25" s="102" t="s">
        <v>1027</v>
      </c>
      <c r="Z25" s="102" t="s">
        <v>1027</v>
      </c>
      <c r="AA25" s="102" t="s">
        <v>1027</v>
      </c>
      <c r="AB25" s="102"/>
      <c r="AC25" s="102"/>
      <c r="AD25" s="102"/>
      <c r="AE25" s="102"/>
      <c r="AF25" s="102"/>
      <c r="AG25" s="102"/>
      <c r="AH25" s="102"/>
      <c r="AI25" s="102"/>
      <c r="AJ25" s="102"/>
      <c r="AK25" s="102"/>
      <c r="AL25" s="102"/>
      <c r="AM25" s="102"/>
      <c r="AN25" s="102"/>
      <c r="AO25" s="102"/>
      <c r="AP25" s="102"/>
      <c r="AQ25" s="102"/>
      <c r="AR25" s="102"/>
      <c r="AS25" s="102"/>
      <c r="AT25" s="102"/>
      <c r="AU25" s="102"/>
      <c r="AV25" s="102"/>
      <c r="AW25" s="102"/>
      <c r="AX25" s="102"/>
      <c r="AY25" s="102"/>
      <c r="AZ25" s="102"/>
      <c r="BA25" s="102"/>
      <c r="BB25" s="102"/>
      <c r="BC25" s="102"/>
      <c r="BD25" s="102"/>
      <c r="BE25" s="102"/>
      <c r="BF25" s="102"/>
      <c r="BG25" s="102"/>
      <c r="BH25" s="102"/>
      <c r="BI25" s="102"/>
      <c r="BJ25" s="102"/>
      <c r="BK25" s="102"/>
      <c r="BL25" s="102"/>
      <c r="BM25" s="102"/>
      <c r="BN25" s="102"/>
      <c r="BO25" s="102"/>
      <c r="BP25" s="102"/>
      <c r="BQ25" s="102"/>
    </row>
    <row r="26" spans="1:69" s="98" customFormat="1" ht="13.2">
      <c r="A26" s="99" t="s">
        <v>613</v>
      </c>
      <c r="B26" s="100" t="s">
        <v>614</v>
      </c>
      <c r="C26" s="101" t="s">
        <v>1027</v>
      </c>
      <c r="D26" s="102" t="s">
        <v>1027</v>
      </c>
      <c r="E26" s="102" t="s">
        <v>1027</v>
      </c>
      <c r="F26" s="102" t="s">
        <v>1027</v>
      </c>
      <c r="G26" s="102" t="s">
        <v>1027</v>
      </c>
      <c r="H26" s="102" t="s">
        <v>1027</v>
      </c>
      <c r="I26" s="102" t="s">
        <v>1027</v>
      </c>
      <c r="J26" s="102" t="s">
        <v>1027</v>
      </c>
      <c r="K26" s="102" t="s">
        <v>1027</v>
      </c>
      <c r="L26" s="102" t="s">
        <v>1027</v>
      </c>
      <c r="M26" s="102" t="s">
        <v>1027</v>
      </c>
      <c r="N26" s="102" t="s">
        <v>1027</v>
      </c>
      <c r="O26" s="102" t="s">
        <v>1027</v>
      </c>
      <c r="P26" s="102" t="s">
        <v>1027</v>
      </c>
      <c r="Q26" s="102" t="s">
        <v>1027</v>
      </c>
      <c r="R26" s="102" t="s">
        <v>1027</v>
      </c>
      <c r="S26" s="102" t="s">
        <v>1027</v>
      </c>
      <c r="T26" s="102" t="s">
        <v>1027</v>
      </c>
      <c r="U26" s="102" t="s">
        <v>1027</v>
      </c>
      <c r="V26" s="102" t="s">
        <v>1027</v>
      </c>
      <c r="W26" s="102" t="s">
        <v>1027</v>
      </c>
      <c r="X26" s="102" t="s">
        <v>1027</v>
      </c>
      <c r="Y26" s="102" t="s">
        <v>1027</v>
      </c>
      <c r="Z26" s="102" t="s">
        <v>1027</v>
      </c>
      <c r="AA26" s="102" t="s">
        <v>1027</v>
      </c>
      <c r="AB26" s="102"/>
      <c r="AC26" s="102"/>
      <c r="AD26" s="102"/>
      <c r="AE26" s="102"/>
      <c r="AF26" s="102"/>
      <c r="AG26" s="102"/>
      <c r="AH26" s="102"/>
      <c r="AI26" s="102"/>
      <c r="AJ26" s="102"/>
      <c r="AK26" s="102"/>
      <c r="AL26" s="102"/>
      <c r="AM26" s="102"/>
      <c r="AN26" s="102"/>
      <c r="AO26" s="102"/>
      <c r="AP26" s="102"/>
      <c r="AQ26" s="102"/>
      <c r="AR26" s="102"/>
      <c r="AS26" s="102"/>
      <c r="AT26" s="102"/>
      <c r="AU26" s="102"/>
      <c r="AV26" s="102"/>
      <c r="AW26" s="102"/>
      <c r="AX26" s="102"/>
      <c r="AY26" s="102"/>
      <c r="AZ26" s="102"/>
      <c r="BA26" s="102"/>
      <c r="BB26" s="102"/>
      <c r="BC26" s="102"/>
      <c r="BD26" s="102"/>
      <c r="BE26" s="102"/>
      <c r="BF26" s="102"/>
      <c r="BG26" s="102"/>
      <c r="BH26" s="102"/>
      <c r="BI26" s="102"/>
      <c r="BJ26" s="102"/>
      <c r="BK26" s="102"/>
      <c r="BL26" s="102"/>
      <c r="BM26" s="102"/>
      <c r="BN26" s="102"/>
      <c r="BO26" s="102"/>
      <c r="BP26" s="102"/>
      <c r="BQ26" s="102"/>
    </row>
    <row r="27" spans="1:69" s="98" customFormat="1" ht="13.2">
      <c r="A27" s="99" t="s">
        <v>615</v>
      </c>
      <c r="B27" s="100" t="s">
        <v>616</v>
      </c>
      <c r="C27" s="101" t="s">
        <v>1027</v>
      </c>
      <c r="D27" s="102" t="s">
        <v>1027</v>
      </c>
      <c r="E27" s="102" t="s">
        <v>1027</v>
      </c>
      <c r="F27" s="102" t="s">
        <v>1027</v>
      </c>
      <c r="G27" s="102" t="s">
        <v>1027</v>
      </c>
      <c r="H27" s="102" t="s">
        <v>1027</v>
      </c>
      <c r="I27" s="102" t="s">
        <v>1027</v>
      </c>
      <c r="J27" s="102" t="s">
        <v>1027</v>
      </c>
      <c r="K27" s="102" t="s">
        <v>1027</v>
      </c>
      <c r="L27" s="102" t="s">
        <v>1027</v>
      </c>
      <c r="M27" s="102" t="s">
        <v>1027</v>
      </c>
      <c r="N27" s="102" t="s">
        <v>1027</v>
      </c>
      <c r="O27" s="102" t="s">
        <v>1027</v>
      </c>
      <c r="P27" s="102" t="s">
        <v>1027</v>
      </c>
      <c r="Q27" s="102" t="s">
        <v>1027</v>
      </c>
      <c r="R27" s="102">
        <v>1</v>
      </c>
      <c r="S27" s="102" t="s">
        <v>1027</v>
      </c>
      <c r="T27" s="102" t="s">
        <v>1027</v>
      </c>
      <c r="U27" s="102" t="s">
        <v>1027</v>
      </c>
      <c r="V27" s="102" t="s">
        <v>1027</v>
      </c>
      <c r="W27" s="102" t="s">
        <v>1027</v>
      </c>
      <c r="X27" s="102" t="s">
        <v>1027</v>
      </c>
      <c r="Y27" s="102" t="s">
        <v>1027</v>
      </c>
      <c r="Z27" s="102" t="s">
        <v>1027</v>
      </c>
      <c r="AA27" s="102" t="s">
        <v>1027</v>
      </c>
      <c r="AB27" s="102"/>
      <c r="AC27" s="102"/>
      <c r="AD27" s="102"/>
      <c r="AE27" s="102"/>
      <c r="AF27" s="102"/>
      <c r="AG27" s="102"/>
      <c r="AH27" s="102"/>
      <c r="AI27" s="102"/>
      <c r="AJ27" s="102"/>
      <c r="AK27" s="102"/>
      <c r="AL27" s="102"/>
      <c r="AM27" s="102"/>
      <c r="AN27" s="102"/>
      <c r="AO27" s="102"/>
      <c r="AP27" s="102"/>
      <c r="AQ27" s="102"/>
      <c r="AR27" s="102"/>
      <c r="AS27" s="102"/>
      <c r="AT27" s="102"/>
      <c r="AU27" s="102"/>
      <c r="AV27" s="102"/>
      <c r="AW27" s="102"/>
      <c r="AX27" s="102"/>
      <c r="AY27" s="102"/>
      <c r="AZ27" s="102"/>
      <c r="BA27" s="102"/>
      <c r="BB27" s="102"/>
      <c r="BC27" s="102"/>
      <c r="BD27" s="102"/>
      <c r="BE27" s="102"/>
      <c r="BF27" s="102"/>
      <c r="BG27" s="102"/>
      <c r="BH27" s="102"/>
      <c r="BI27" s="102"/>
      <c r="BJ27" s="102"/>
      <c r="BK27" s="102"/>
      <c r="BL27" s="102"/>
      <c r="BM27" s="102"/>
      <c r="BN27" s="102"/>
      <c r="BO27" s="102"/>
      <c r="BP27" s="102"/>
      <c r="BQ27" s="102"/>
    </row>
    <row r="28" spans="1:69" s="98" customFormat="1" ht="13.2">
      <c r="A28" s="99" t="s">
        <v>617</v>
      </c>
      <c r="B28" s="100" t="s">
        <v>618</v>
      </c>
      <c r="C28" s="101" t="s">
        <v>1027</v>
      </c>
      <c r="D28" s="102" t="s">
        <v>1027</v>
      </c>
      <c r="E28" s="102" t="s">
        <v>1027</v>
      </c>
      <c r="F28" s="102" t="s">
        <v>1027</v>
      </c>
      <c r="G28" s="102" t="s">
        <v>1027</v>
      </c>
      <c r="H28" s="102" t="s">
        <v>1027</v>
      </c>
      <c r="I28" s="102" t="s">
        <v>1027</v>
      </c>
      <c r="J28" s="102" t="s">
        <v>1027</v>
      </c>
      <c r="K28" s="102" t="s">
        <v>1027</v>
      </c>
      <c r="L28" s="102" t="s">
        <v>1027</v>
      </c>
      <c r="M28" s="102" t="s">
        <v>1027</v>
      </c>
      <c r="N28" s="102" t="s">
        <v>1027</v>
      </c>
      <c r="O28" s="102" t="s">
        <v>1027</v>
      </c>
      <c r="P28" s="102" t="s">
        <v>1027</v>
      </c>
      <c r="Q28" s="102" t="s">
        <v>1027</v>
      </c>
      <c r="R28" s="102" t="s">
        <v>1027</v>
      </c>
      <c r="S28" s="102" t="s">
        <v>1027</v>
      </c>
      <c r="T28" s="102" t="s">
        <v>1027</v>
      </c>
      <c r="U28" s="102" t="s">
        <v>1027</v>
      </c>
      <c r="V28" s="102" t="s">
        <v>1027</v>
      </c>
      <c r="W28" s="102" t="s">
        <v>1027</v>
      </c>
      <c r="X28" s="102" t="s">
        <v>1027</v>
      </c>
      <c r="Y28" s="102" t="s">
        <v>1027</v>
      </c>
      <c r="Z28" s="102" t="s">
        <v>1027</v>
      </c>
      <c r="AA28" s="102" t="s">
        <v>1027</v>
      </c>
      <c r="AB28" s="102"/>
      <c r="AC28" s="102"/>
      <c r="AD28" s="102"/>
      <c r="AE28" s="102"/>
      <c r="AF28" s="102"/>
      <c r="AG28" s="102"/>
      <c r="AH28" s="102"/>
      <c r="AI28" s="102"/>
      <c r="AJ28" s="102"/>
      <c r="AK28" s="102"/>
      <c r="AL28" s="102"/>
      <c r="AM28" s="102"/>
      <c r="AN28" s="102"/>
      <c r="AO28" s="102"/>
      <c r="AP28" s="102"/>
      <c r="AQ28" s="102"/>
      <c r="AR28" s="102"/>
      <c r="AS28" s="102"/>
      <c r="AT28" s="102"/>
      <c r="AU28" s="102"/>
      <c r="AV28" s="102"/>
      <c r="AW28" s="102"/>
      <c r="AX28" s="102"/>
      <c r="AY28" s="102"/>
      <c r="AZ28" s="102"/>
      <c r="BA28" s="102"/>
      <c r="BB28" s="102"/>
      <c r="BC28" s="102"/>
      <c r="BD28" s="102"/>
      <c r="BE28" s="102"/>
      <c r="BF28" s="102"/>
      <c r="BG28" s="102"/>
      <c r="BH28" s="102"/>
      <c r="BI28" s="102"/>
      <c r="BJ28" s="102"/>
      <c r="BK28" s="102"/>
      <c r="BL28" s="102"/>
      <c r="BM28" s="102"/>
      <c r="BN28" s="102"/>
      <c r="BO28" s="102"/>
      <c r="BP28" s="102"/>
      <c r="BQ28" s="102"/>
    </row>
    <row r="29" spans="1:69" s="98" customFormat="1" ht="13.2">
      <c r="A29" s="99" t="s">
        <v>619</v>
      </c>
      <c r="B29" s="100" t="s">
        <v>620</v>
      </c>
      <c r="C29" s="101" t="s">
        <v>1027</v>
      </c>
      <c r="D29" s="102" t="s">
        <v>1027</v>
      </c>
      <c r="E29" s="102" t="s">
        <v>1027</v>
      </c>
      <c r="F29" s="102" t="s">
        <v>1027</v>
      </c>
      <c r="G29" s="102" t="s">
        <v>1027</v>
      </c>
      <c r="H29" s="102" t="s">
        <v>1027</v>
      </c>
      <c r="I29" s="102" t="s">
        <v>1027</v>
      </c>
      <c r="J29" s="102" t="s">
        <v>1027</v>
      </c>
      <c r="K29" s="102" t="s">
        <v>1027</v>
      </c>
      <c r="L29" s="102" t="s">
        <v>1027</v>
      </c>
      <c r="M29" s="102" t="s">
        <v>1027</v>
      </c>
      <c r="N29" s="102" t="s">
        <v>1027</v>
      </c>
      <c r="O29" s="102" t="s">
        <v>1027</v>
      </c>
      <c r="P29" s="102" t="s">
        <v>1027</v>
      </c>
      <c r="Q29" s="102" t="s">
        <v>1027</v>
      </c>
      <c r="R29" s="102" t="s">
        <v>1027</v>
      </c>
      <c r="S29" s="102" t="s">
        <v>1027</v>
      </c>
      <c r="T29" s="102" t="s">
        <v>1027</v>
      </c>
      <c r="U29" s="102" t="s">
        <v>1027</v>
      </c>
      <c r="V29" s="102" t="s">
        <v>1027</v>
      </c>
      <c r="W29" s="102" t="s">
        <v>1027</v>
      </c>
      <c r="X29" s="102" t="s">
        <v>1027</v>
      </c>
      <c r="Y29" s="102" t="s">
        <v>1027</v>
      </c>
      <c r="Z29" s="102" t="s">
        <v>1027</v>
      </c>
      <c r="AA29" s="102" t="s">
        <v>1027</v>
      </c>
      <c r="AB29" s="102"/>
      <c r="AC29" s="102"/>
      <c r="AD29" s="102"/>
      <c r="AE29" s="102"/>
      <c r="AF29" s="102"/>
      <c r="AG29" s="102"/>
      <c r="AH29" s="102"/>
      <c r="AI29" s="102"/>
      <c r="AJ29" s="102"/>
      <c r="AK29" s="102"/>
      <c r="AL29" s="102"/>
      <c r="AM29" s="102"/>
      <c r="AN29" s="102"/>
      <c r="AO29" s="102"/>
      <c r="AP29" s="102"/>
      <c r="AQ29" s="102"/>
      <c r="AR29" s="102"/>
      <c r="AS29" s="102"/>
      <c r="AT29" s="102"/>
      <c r="AU29" s="102"/>
      <c r="AV29" s="102"/>
      <c r="AW29" s="102"/>
      <c r="AX29" s="102"/>
      <c r="AY29" s="102"/>
      <c r="AZ29" s="102"/>
      <c r="BA29" s="102"/>
      <c r="BB29" s="102"/>
      <c r="BC29" s="102"/>
      <c r="BD29" s="102"/>
      <c r="BE29" s="102"/>
      <c r="BF29" s="102"/>
      <c r="BG29" s="102"/>
      <c r="BH29" s="102"/>
      <c r="BI29" s="102"/>
      <c r="BJ29" s="102"/>
      <c r="BK29" s="102"/>
      <c r="BL29" s="102"/>
      <c r="BM29" s="102"/>
      <c r="BN29" s="102"/>
      <c r="BO29" s="102"/>
      <c r="BP29" s="102"/>
      <c r="BQ29" s="102"/>
    </row>
    <row r="30" spans="1:69" s="98" customFormat="1" ht="13.2">
      <c r="A30" s="99" t="s">
        <v>621</v>
      </c>
      <c r="B30" s="100" t="s">
        <v>622</v>
      </c>
      <c r="C30" s="101" t="s">
        <v>1027</v>
      </c>
      <c r="D30" s="102" t="s">
        <v>1027</v>
      </c>
      <c r="E30" s="102">
        <v>6.937656896</v>
      </c>
      <c r="F30" s="102">
        <v>5.8083579820000004</v>
      </c>
      <c r="G30" s="102" t="s">
        <v>1027</v>
      </c>
      <c r="H30" s="102">
        <v>4.3987293430000003</v>
      </c>
      <c r="I30" s="102" t="s">
        <v>1027</v>
      </c>
      <c r="J30" s="102" t="s">
        <v>1027</v>
      </c>
      <c r="K30" s="102">
        <v>7.0654415589999999</v>
      </c>
      <c r="L30" s="102" t="s">
        <v>1027</v>
      </c>
      <c r="M30" s="102" t="s">
        <v>1027</v>
      </c>
      <c r="N30" s="102" t="s">
        <v>1027</v>
      </c>
      <c r="O30" s="102">
        <v>90.803875680999994</v>
      </c>
      <c r="P30" s="102" t="s">
        <v>1027</v>
      </c>
      <c r="Q30" s="102" t="s">
        <v>1027</v>
      </c>
      <c r="R30" s="102">
        <v>19.787765943</v>
      </c>
      <c r="S30" s="102" t="s">
        <v>1027</v>
      </c>
      <c r="T30" s="102" t="s">
        <v>1027</v>
      </c>
      <c r="U30" s="102" t="s">
        <v>1027</v>
      </c>
      <c r="V30" s="102" t="s">
        <v>1027</v>
      </c>
      <c r="W30" s="102" t="s">
        <v>1027</v>
      </c>
      <c r="X30" s="102" t="s">
        <v>1027</v>
      </c>
      <c r="Y30" s="102">
        <v>13.178759509000001</v>
      </c>
      <c r="Z30" s="102" t="s">
        <v>1027</v>
      </c>
      <c r="AA30" s="102">
        <v>14.607695992</v>
      </c>
      <c r="AB30" s="102"/>
      <c r="AC30" s="102"/>
      <c r="AD30" s="102"/>
      <c r="AE30" s="102"/>
      <c r="AF30" s="102"/>
      <c r="AG30" s="102"/>
      <c r="AH30" s="102"/>
      <c r="AI30" s="102"/>
      <c r="AJ30" s="102"/>
      <c r="AK30" s="102"/>
      <c r="AL30" s="102"/>
      <c r="AM30" s="102"/>
      <c r="AN30" s="102"/>
      <c r="AO30" s="102"/>
      <c r="AP30" s="102"/>
      <c r="AQ30" s="102"/>
      <c r="AR30" s="102"/>
      <c r="AS30" s="102"/>
      <c r="AT30" s="102"/>
      <c r="AU30" s="102"/>
      <c r="AV30" s="102"/>
      <c r="AW30" s="102"/>
      <c r="AX30" s="102"/>
      <c r="AY30" s="102"/>
      <c r="AZ30" s="102"/>
      <c r="BA30" s="102"/>
      <c r="BB30" s="102"/>
      <c r="BC30" s="102"/>
      <c r="BD30" s="102"/>
      <c r="BE30" s="102"/>
      <c r="BF30" s="102"/>
      <c r="BG30" s="102"/>
      <c r="BH30" s="102"/>
      <c r="BI30" s="102"/>
      <c r="BJ30" s="102"/>
      <c r="BK30" s="102"/>
      <c r="BL30" s="102"/>
      <c r="BM30" s="102"/>
      <c r="BN30" s="102"/>
      <c r="BO30" s="102"/>
      <c r="BP30" s="102"/>
      <c r="BQ30" s="102"/>
    </row>
    <row r="31" spans="1:69" s="98" customFormat="1" ht="13.2">
      <c r="A31" s="99" t="s">
        <v>623</v>
      </c>
      <c r="B31" s="100" t="s">
        <v>624</v>
      </c>
      <c r="C31" s="101" t="s">
        <v>1027</v>
      </c>
      <c r="D31" s="102" t="s">
        <v>1027</v>
      </c>
      <c r="E31" s="102" t="s">
        <v>1027</v>
      </c>
      <c r="F31" s="102" t="s">
        <v>1027</v>
      </c>
      <c r="G31" s="102" t="s">
        <v>1027</v>
      </c>
      <c r="H31" s="102" t="s">
        <v>1027</v>
      </c>
      <c r="I31" s="102" t="s">
        <v>1027</v>
      </c>
      <c r="J31" s="102" t="s">
        <v>1027</v>
      </c>
      <c r="K31" s="102" t="s">
        <v>1027</v>
      </c>
      <c r="L31" s="102" t="s">
        <v>1027</v>
      </c>
      <c r="M31" s="102" t="s">
        <v>1027</v>
      </c>
      <c r="N31" s="102" t="s">
        <v>1027</v>
      </c>
      <c r="O31" s="102" t="s">
        <v>1027</v>
      </c>
      <c r="P31" s="102" t="s">
        <v>1027</v>
      </c>
      <c r="Q31" s="102" t="s">
        <v>1027</v>
      </c>
      <c r="R31" s="102" t="s">
        <v>1027</v>
      </c>
      <c r="S31" s="102" t="s">
        <v>1027</v>
      </c>
      <c r="T31" s="102" t="s">
        <v>1027</v>
      </c>
      <c r="U31" s="102" t="s">
        <v>1027</v>
      </c>
      <c r="V31" s="102" t="s">
        <v>1027</v>
      </c>
      <c r="W31" s="102" t="s">
        <v>1027</v>
      </c>
      <c r="X31" s="102" t="s">
        <v>1027</v>
      </c>
      <c r="Y31" s="102" t="s">
        <v>1027</v>
      </c>
      <c r="Z31" s="102" t="s">
        <v>1027</v>
      </c>
      <c r="AA31" s="102" t="s">
        <v>1027</v>
      </c>
      <c r="AB31" s="102"/>
      <c r="AC31" s="102"/>
      <c r="AD31" s="102"/>
      <c r="AE31" s="102"/>
      <c r="AF31" s="102"/>
      <c r="AG31" s="102"/>
      <c r="AH31" s="102"/>
      <c r="AI31" s="102"/>
      <c r="AJ31" s="102"/>
      <c r="AK31" s="102"/>
      <c r="AL31" s="102"/>
      <c r="AM31" s="102"/>
      <c r="AN31" s="102"/>
      <c r="AO31" s="102"/>
      <c r="AP31" s="102"/>
      <c r="AQ31" s="102"/>
      <c r="AR31" s="102"/>
      <c r="AS31" s="102"/>
      <c r="AT31" s="102"/>
      <c r="AU31" s="102"/>
      <c r="AV31" s="102"/>
      <c r="AW31" s="102"/>
      <c r="AX31" s="102"/>
      <c r="AY31" s="102"/>
      <c r="AZ31" s="102"/>
      <c r="BA31" s="102"/>
      <c r="BB31" s="102"/>
      <c r="BC31" s="102"/>
      <c r="BD31" s="102"/>
      <c r="BE31" s="102"/>
      <c r="BF31" s="102"/>
      <c r="BG31" s="102"/>
      <c r="BH31" s="102"/>
      <c r="BI31" s="102"/>
      <c r="BJ31" s="102"/>
      <c r="BK31" s="102"/>
      <c r="BL31" s="102"/>
      <c r="BM31" s="102"/>
      <c r="BN31" s="102"/>
      <c r="BO31" s="102"/>
      <c r="BP31" s="102"/>
      <c r="BQ31" s="102"/>
    </row>
    <row r="32" spans="1:69" s="98" customFormat="1" ht="13.2">
      <c r="A32" s="99" t="s">
        <v>625</v>
      </c>
      <c r="B32" s="100" t="s">
        <v>626</v>
      </c>
      <c r="C32" s="101" t="s">
        <v>1027</v>
      </c>
      <c r="D32" s="102" t="s">
        <v>1027</v>
      </c>
      <c r="E32" s="102" t="s">
        <v>1027</v>
      </c>
      <c r="F32" s="102" t="s">
        <v>1027</v>
      </c>
      <c r="G32" s="102" t="s">
        <v>1027</v>
      </c>
      <c r="H32" s="102" t="s">
        <v>1027</v>
      </c>
      <c r="I32" s="102" t="s">
        <v>1027</v>
      </c>
      <c r="J32" s="102" t="s">
        <v>1027</v>
      </c>
      <c r="K32" s="102" t="s">
        <v>1027</v>
      </c>
      <c r="L32" s="102" t="s">
        <v>1027</v>
      </c>
      <c r="M32" s="102">
        <v>6.7481854009999998</v>
      </c>
      <c r="N32" s="102" t="s">
        <v>1027</v>
      </c>
      <c r="O32" s="102">
        <v>10.699033396000001</v>
      </c>
      <c r="P32" s="102" t="s">
        <v>1027</v>
      </c>
      <c r="Q32" s="102" t="s">
        <v>1027</v>
      </c>
      <c r="R32" s="102" t="s">
        <v>1027</v>
      </c>
      <c r="S32" s="102" t="s">
        <v>1027</v>
      </c>
      <c r="T32" s="102" t="s">
        <v>1027</v>
      </c>
      <c r="U32" s="102" t="s">
        <v>1027</v>
      </c>
      <c r="V32" s="102" t="s">
        <v>1027</v>
      </c>
      <c r="W32" s="102" t="s">
        <v>1027</v>
      </c>
      <c r="X32" s="102" t="s">
        <v>1027</v>
      </c>
      <c r="Y32" s="102" t="s">
        <v>1027</v>
      </c>
      <c r="Z32" s="102" t="s">
        <v>1027</v>
      </c>
      <c r="AA32" s="102" t="s">
        <v>1027</v>
      </c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</row>
    <row r="33" spans="1:69" s="98" customFormat="1" ht="13.2">
      <c r="A33" s="99" t="s">
        <v>627</v>
      </c>
      <c r="B33" s="100" t="s">
        <v>628</v>
      </c>
      <c r="C33" s="101" t="s">
        <v>1027</v>
      </c>
      <c r="D33" s="102" t="s">
        <v>1027</v>
      </c>
      <c r="E33" s="102">
        <v>7.6475393580000004</v>
      </c>
      <c r="F33" s="102" t="s">
        <v>1027</v>
      </c>
      <c r="G33" s="102" t="s">
        <v>1027</v>
      </c>
      <c r="H33" s="102" t="s">
        <v>1027</v>
      </c>
      <c r="I33" s="102" t="s">
        <v>1027</v>
      </c>
      <c r="J33" s="102" t="s">
        <v>1027</v>
      </c>
      <c r="K33" s="102" t="s">
        <v>1027</v>
      </c>
      <c r="L33" s="102" t="s">
        <v>1027</v>
      </c>
      <c r="M33" s="102" t="s">
        <v>1027</v>
      </c>
      <c r="N33" s="102" t="s">
        <v>1027</v>
      </c>
      <c r="O33" s="102">
        <v>16.238986926999999</v>
      </c>
      <c r="P33" s="102" t="s">
        <v>1027</v>
      </c>
      <c r="Q33" s="102">
        <v>1.748345469</v>
      </c>
      <c r="R33" s="102">
        <v>1.389230357</v>
      </c>
      <c r="S33" s="102" t="s">
        <v>1027</v>
      </c>
      <c r="T33" s="102" t="s">
        <v>1027</v>
      </c>
      <c r="U33" s="102" t="s">
        <v>1027</v>
      </c>
      <c r="V33" s="102">
        <v>22.879578095999999</v>
      </c>
      <c r="W33" s="102">
        <v>100</v>
      </c>
      <c r="X33" s="102" t="s">
        <v>1027</v>
      </c>
      <c r="Y33" s="102" t="s">
        <v>1027</v>
      </c>
      <c r="Z33" s="102" t="s">
        <v>1027</v>
      </c>
      <c r="AA33" s="102" t="s">
        <v>1027</v>
      </c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  <c r="AL33" s="102"/>
      <c r="AM33" s="102"/>
      <c r="AN33" s="102"/>
      <c r="AO33" s="102"/>
      <c r="AP33" s="102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02"/>
      <c r="BD33" s="102"/>
      <c r="BE33" s="102"/>
      <c r="BF33" s="102"/>
      <c r="BG33" s="102"/>
      <c r="BH33" s="102"/>
      <c r="BI33" s="102"/>
      <c r="BJ33" s="102"/>
      <c r="BK33" s="102"/>
      <c r="BL33" s="102"/>
      <c r="BM33" s="102"/>
      <c r="BN33" s="102"/>
      <c r="BO33" s="102"/>
      <c r="BP33" s="102"/>
      <c r="BQ33" s="102"/>
    </row>
    <row r="34" spans="1:69" s="98" customFormat="1" ht="13.2">
      <c r="A34" s="99" t="s">
        <v>629</v>
      </c>
      <c r="B34" s="100" t="s">
        <v>630</v>
      </c>
      <c r="C34" s="101" t="s">
        <v>1027</v>
      </c>
      <c r="D34" s="102" t="s">
        <v>1027</v>
      </c>
      <c r="E34" s="102" t="s">
        <v>1027</v>
      </c>
      <c r="F34" s="102" t="s">
        <v>1027</v>
      </c>
      <c r="G34" s="102" t="s">
        <v>1027</v>
      </c>
      <c r="H34" s="102" t="s">
        <v>1027</v>
      </c>
      <c r="I34" s="102" t="s">
        <v>1027</v>
      </c>
      <c r="J34" s="102" t="s">
        <v>1027</v>
      </c>
      <c r="K34" s="102" t="s">
        <v>1027</v>
      </c>
      <c r="L34" s="102" t="s">
        <v>1027</v>
      </c>
      <c r="M34" s="102" t="s">
        <v>1027</v>
      </c>
      <c r="N34" s="102" t="s">
        <v>1027</v>
      </c>
      <c r="O34" s="102">
        <v>68.366123478000006</v>
      </c>
      <c r="P34" s="102" t="s">
        <v>1027</v>
      </c>
      <c r="Q34" s="102" t="s">
        <v>1027</v>
      </c>
      <c r="R34" s="102">
        <v>125.523714461</v>
      </c>
      <c r="S34" s="102" t="s">
        <v>1027</v>
      </c>
      <c r="T34" s="102">
        <v>5.0854581469999998</v>
      </c>
      <c r="U34" s="102">
        <v>24.815601950000001</v>
      </c>
      <c r="V34" s="102" t="s">
        <v>1027</v>
      </c>
      <c r="W34" s="102" t="s">
        <v>1027</v>
      </c>
      <c r="X34" s="102" t="s">
        <v>1027</v>
      </c>
      <c r="Y34" s="102">
        <v>24.312593474</v>
      </c>
      <c r="Z34" s="102" t="s">
        <v>1027</v>
      </c>
      <c r="AA34" s="102" t="s">
        <v>1027</v>
      </c>
      <c r="AB34" s="102"/>
      <c r="AC34" s="102"/>
      <c r="AD34" s="102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V34" s="102"/>
      <c r="AW34" s="102"/>
      <c r="AX34" s="102"/>
      <c r="AY34" s="102"/>
      <c r="AZ34" s="102"/>
      <c r="BA34" s="102"/>
      <c r="BB34" s="102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</row>
    <row r="35" spans="1:69" s="98" customFormat="1" ht="13.2">
      <c r="A35" s="99" t="s">
        <v>234</v>
      </c>
      <c r="B35" s="100" t="s">
        <v>51</v>
      </c>
      <c r="C35" s="101" t="s">
        <v>1027</v>
      </c>
      <c r="D35" s="102">
        <v>14.436219085999999</v>
      </c>
      <c r="E35" s="102">
        <v>114.713090365</v>
      </c>
      <c r="F35" s="102">
        <v>63.788280280000002</v>
      </c>
      <c r="G35" s="102" t="s">
        <v>1027</v>
      </c>
      <c r="H35" s="102">
        <v>105.639957049</v>
      </c>
      <c r="I35" s="102" t="s">
        <v>1027</v>
      </c>
      <c r="J35" s="102" t="s">
        <v>1027</v>
      </c>
      <c r="K35" s="102">
        <v>133.85528966499999</v>
      </c>
      <c r="L35" s="102" t="s">
        <v>1027</v>
      </c>
      <c r="M35" s="102" t="s">
        <v>1027</v>
      </c>
      <c r="N35" s="102">
        <v>39</v>
      </c>
      <c r="O35" s="102">
        <v>1593.9481547129999</v>
      </c>
      <c r="P35" s="102">
        <v>19.716846173</v>
      </c>
      <c r="Q35" s="102">
        <v>57.730053597999998</v>
      </c>
      <c r="R35" s="102">
        <v>114.072619379</v>
      </c>
      <c r="S35" s="102" t="s">
        <v>1027</v>
      </c>
      <c r="T35" s="102">
        <v>83.578701744</v>
      </c>
      <c r="U35" s="102">
        <v>122.62416964400001</v>
      </c>
      <c r="V35" s="102">
        <v>247.40748493500001</v>
      </c>
      <c r="W35" s="102">
        <v>83.394193426000001</v>
      </c>
      <c r="X35" s="102">
        <v>60.196275341000003</v>
      </c>
      <c r="Y35" s="102">
        <v>104.09740541799999</v>
      </c>
      <c r="Z35" s="102" t="s">
        <v>1027</v>
      </c>
      <c r="AA35" s="102">
        <v>161.38504524999999</v>
      </c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 s="102"/>
      <c r="AO35" s="102"/>
      <c r="AP35" s="102"/>
      <c r="AQ35" s="102"/>
      <c r="AR35" s="102"/>
      <c r="AS35" s="102"/>
      <c r="AT35" s="102"/>
      <c r="AU35" s="102"/>
      <c r="AV35" s="102"/>
      <c r="AW35" s="102"/>
      <c r="AX35" s="102"/>
      <c r="AY35" s="102"/>
      <c r="AZ35" s="102"/>
      <c r="BA35" s="102"/>
      <c r="BB35" s="102"/>
      <c r="BC35" s="102"/>
      <c r="BD35" s="102"/>
      <c r="BE35" s="102"/>
      <c r="BF35" s="102"/>
      <c r="BG35" s="102"/>
      <c r="BH35" s="102"/>
      <c r="BI35" s="102"/>
      <c r="BJ35" s="102"/>
      <c r="BK35" s="102"/>
      <c r="BL35" s="102"/>
      <c r="BM35" s="102"/>
      <c r="BN35" s="102"/>
      <c r="BO35" s="102"/>
      <c r="BP35" s="102"/>
      <c r="BQ35" s="102"/>
    </row>
    <row r="36" spans="1:69" s="98" customFormat="1" ht="13.2">
      <c r="A36" s="99" t="s">
        <v>631</v>
      </c>
      <c r="B36" s="100" t="s">
        <v>632</v>
      </c>
      <c r="C36" s="101" t="s">
        <v>1027</v>
      </c>
      <c r="D36" s="102" t="s">
        <v>1027</v>
      </c>
      <c r="E36" s="102">
        <v>9.3775150699999994</v>
      </c>
      <c r="F36" s="102" t="s">
        <v>1027</v>
      </c>
      <c r="G36" s="102" t="s">
        <v>1027</v>
      </c>
      <c r="H36" s="102" t="s">
        <v>1027</v>
      </c>
      <c r="I36" s="102">
        <v>33.487713567999997</v>
      </c>
      <c r="J36" s="102" t="s">
        <v>1027</v>
      </c>
      <c r="K36" s="102" t="s">
        <v>1027</v>
      </c>
      <c r="L36" s="102" t="s">
        <v>1027</v>
      </c>
      <c r="M36" s="102" t="s">
        <v>1027</v>
      </c>
      <c r="N36" s="102" t="s">
        <v>1027</v>
      </c>
      <c r="O36" s="102">
        <v>226.96741477699999</v>
      </c>
      <c r="P36" s="102" t="s">
        <v>1027</v>
      </c>
      <c r="Q36" s="102" t="s">
        <v>1027</v>
      </c>
      <c r="R36" s="102" t="s">
        <v>1027</v>
      </c>
      <c r="S36" s="102" t="s">
        <v>1027</v>
      </c>
      <c r="T36" s="102" t="s">
        <v>1027</v>
      </c>
      <c r="U36" s="102" t="s">
        <v>1027</v>
      </c>
      <c r="V36" s="102" t="s">
        <v>1027</v>
      </c>
      <c r="W36" s="102" t="s">
        <v>1027</v>
      </c>
      <c r="X36" s="102" t="s">
        <v>1027</v>
      </c>
      <c r="Y36" s="102" t="s">
        <v>1027</v>
      </c>
      <c r="Z36" s="102">
        <v>10</v>
      </c>
      <c r="AA36" s="102">
        <v>8.3236991640000006</v>
      </c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02"/>
      <c r="BD36" s="102"/>
      <c r="BE36" s="102"/>
      <c r="BF36" s="102"/>
      <c r="BG36" s="102"/>
      <c r="BH36" s="102"/>
      <c r="BI36" s="102"/>
      <c r="BJ36" s="102"/>
      <c r="BK36" s="102"/>
      <c r="BL36" s="102"/>
      <c r="BM36" s="102"/>
      <c r="BN36" s="102"/>
      <c r="BO36" s="102"/>
      <c r="BP36" s="102"/>
      <c r="BQ36" s="102"/>
    </row>
    <row r="37" spans="1:69" s="98" customFormat="1" ht="13.2">
      <c r="A37" s="99" t="s">
        <v>633</v>
      </c>
      <c r="B37" s="100" t="s">
        <v>634</v>
      </c>
      <c r="C37" s="101" t="s">
        <v>1027</v>
      </c>
      <c r="D37" s="102" t="s">
        <v>1027</v>
      </c>
      <c r="E37" s="102">
        <v>5.1376261310000002</v>
      </c>
      <c r="F37" s="102">
        <v>11.617349093</v>
      </c>
      <c r="G37" s="102" t="s">
        <v>1027</v>
      </c>
      <c r="H37" s="102">
        <v>10.979497910999999</v>
      </c>
      <c r="I37" s="102">
        <v>6.6975427139999999</v>
      </c>
      <c r="J37" s="102" t="s">
        <v>1027</v>
      </c>
      <c r="K37" s="102" t="s">
        <v>1027</v>
      </c>
      <c r="L37" s="102" t="s">
        <v>1027</v>
      </c>
      <c r="M37" s="102" t="s">
        <v>1027</v>
      </c>
      <c r="N37" s="102" t="s">
        <v>1027</v>
      </c>
      <c r="O37" s="102">
        <v>461.393800747</v>
      </c>
      <c r="P37" s="102">
        <v>34.867741649000003</v>
      </c>
      <c r="Q37" s="102" t="s">
        <v>1027</v>
      </c>
      <c r="R37" s="102" t="s">
        <v>1027</v>
      </c>
      <c r="S37" s="102" t="s">
        <v>1027</v>
      </c>
      <c r="T37" s="102">
        <v>5.6895441279999996</v>
      </c>
      <c r="U37" s="102">
        <v>3.169209892</v>
      </c>
      <c r="V37" s="102">
        <v>30.695349014000001</v>
      </c>
      <c r="W37" s="102" t="s">
        <v>1027</v>
      </c>
      <c r="X37" s="102" t="s">
        <v>1027</v>
      </c>
      <c r="Y37" s="102">
        <v>23.376744432999999</v>
      </c>
      <c r="Z37" s="102">
        <v>27.140104509</v>
      </c>
      <c r="AA37" s="102">
        <v>12.745331891999999</v>
      </c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102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/>
      <c r="BO37" s="102"/>
      <c r="BP37" s="102"/>
      <c r="BQ37" s="102"/>
    </row>
    <row r="38" spans="1:69" s="98" customFormat="1" ht="13.2">
      <c r="A38" s="99" t="s">
        <v>222</v>
      </c>
      <c r="B38" s="100" t="s">
        <v>635</v>
      </c>
      <c r="C38" s="101" t="s">
        <v>1027</v>
      </c>
      <c r="D38" s="102">
        <v>61.258229257000004</v>
      </c>
      <c r="E38" s="102">
        <v>195.38153063199999</v>
      </c>
      <c r="F38" s="102">
        <v>51.125265401</v>
      </c>
      <c r="G38" s="102" t="s">
        <v>1027</v>
      </c>
      <c r="H38" s="102">
        <v>100.837111045</v>
      </c>
      <c r="I38" s="102">
        <v>74.467690743999995</v>
      </c>
      <c r="J38" s="102">
        <v>37.625428261000003</v>
      </c>
      <c r="K38" s="102">
        <v>316.54826382300001</v>
      </c>
      <c r="L38" s="102">
        <v>43.896237917000001</v>
      </c>
      <c r="M38" s="102">
        <v>84.175796524999996</v>
      </c>
      <c r="N38" s="102">
        <v>25</v>
      </c>
      <c r="O38" s="102">
        <v>2461.0631735450002</v>
      </c>
      <c r="P38" s="102">
        <v>102.848201418</v>
      </c>
      <c r="Q38" s="102">
        <v>91.714131194000004</v>
      </c>
      <c r="R38" s="102">
        <v>478.74916061300002</v>
      </c>
      <c r="S38" s="102" t="s">
        <v>1027</v>
      </c>
      <c r="T38" s="102">
        <v>380.35553904599999</v>
      </c>
      <c r="U38" s="102">
        <v>343.83594470700001</v>
      </c>
      <c r="V38" s="102">
        <v>228.51227484399999</v>
      </c>
      <c r="W38" s="102">
        <v>37.790109745000002</v>
      </c>
      <c r="X38" s="102">
        <v>3</v>
      </c>
      <c r="Y38" s="102">
        <v>340.87782919699998</v>
      </c>
      <c r="Z38" s="102" t="s">
        <v>1027</v>
      </c>
      <c r="AA38" s="102">
        <v>203.87618908799999</v>
      </c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02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/>
      <c r="BO38" s="102"/>
      <c r="BP38" s="102"/>
      <c r="BQ38" s="102"/>
    </row>
    <row r="39" spans="1:69" s="98" customFormat="1" ht="13.2">
      <c r="A39" s="99" t="s">
        <v>636</v>
      </c>
      <c r="B39" s="100" t="s">
        <v>637</v>
      </c>
      <c r="C39" s="101" t="s">
        <v>1027</v>
      </c>
      <c r="D39" s="102" t="s">
        <v>1027</v>
      </c>
      <c r="E39" s="102" t="s">
        <v>1027</v>
      </c>
      <c r="F39" s="102" t="s">
        <v>1027</v>
      </c>
      <c r="G39" s="102" t="s">
        <v>1027</v>
      </c>
      <c r="H39" s="102" t="s">
        <v>1027</v>
      </c>
      <c r="I39" s="102" t="s">
        <v>1027</v>
      </c>
      <c r="J39" s="102" t="s">
        <v>1027</v>
      </c>
      <c r="K39" s="102" t="s">
        <v>1027</v>
      </c>
      <c r="L39" s="102" t="s">
        <v>1027</v>
      </c>
      <c r="M39" s="102" t="s">
        <v>1027</v>
      </c>
      <c r="N39" s="102" t="s">
        <v>1027</v>
      </c>
      <c r="O39" s="102">
        <v>17.399491904000001</v>
      </c>
      <c r="P39" s="102" t="s">
        <v>1027</v>
      </c>
      <c r="Q39" s="102" t="s">
        <v>1027</v>
      </c>
      <c r="R39" s="102" t="s">
        <v>1027</v>
      </c>
      <c r="S39" s="102" t="s">
        <v>1027</v>
      </c>
      <c r="T39" s="102" t="s">
        <v>1027</v>
      </c>
      <c r="U39" s="102" t="s">
        <v>1027</v>
      </c>
      <c r="V39" s="102" t="s">
        <v>1027</v>
      </c>
      <c r="W39" s="102" t="s">
        <v>1027</v>
      </c>
      <c r="X39" s="102" t="s">
        <v>1027</v>
      </c>
      <c r="Y39" s="102" t="s">
        <v>1027</v>
      </c>
      <c r="Z39" s="102" t="s">
        <v>1027</v>
      </c>
      <c r="AA39" s="102">
        <v>23.120221402999999</v>
      </c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  <c r="AP39" s="102"/>
      <c r="AQ39" s="102"/>
      <c r="AR39" s="102"/>
      <c r="AS39" s="102"/>
      <c r="AT39" s="102"/>
      <c r="AU39" s="102"/>
      <c r="AV39" s="102"/>
      <c r="AW39" s="102"/>
      <c r="AX39" s="102"/>
      <c r="AY39" s="102"/>
      <c r="AZ39" s="102"/>
      <c r="BA39" s="102"/>
      <c r="BB39" s="102"/>
      <c r="BC39" s="102"/>
      <c r="BD39" s="102"/>
      <c r="BE39" s="102"/>
      <c r="BF39" s="102"/>
      <c r="BG39" s="102"/>
      <c r="BH39" s="102"/>
      <c r="BI39" s="102"/>
      <c r="BJ39" s="102"/>
      <c r="BK39" s="102"/>
      <c r="BL39" s="102"/>
      <c r="BM39" s="102"/>
      <c r="BN39" s="102"/>
      <c r="BO39" s="102"/>
      <c r="BP39" s="102"/>
      <c r="BQ39" s="102"/>
    </row>
    <row r="40" spans="1:69" s="98" customFormat="1" ht="13.2">
      <c r="A40" s="99" t="s">
        <v>638</v>
      </c>
      <c r="B40" s="100" t="s">
        <v>639</v>
      </c>
      <c r="C40" s="101" t="s">
        <v>1027</v>
      </c>
      <c r="D40" s="102" t="s">
        <v>1027</v>
      </c>
      <c r="E40" s="102">
        <v>7.5879820689999997</v>
      </c>
      <c r="F40" s="102" t="s">
        <v>1027</v>
      </c>
      <c r="G40" s="102" t="s">
        <v>1027</v>
      </c>
      <c r="H40" s="102" t="s">
        <v>1027</v>
      </c>
      <c r="I40" s="102" t="s">
        <v>1027</v>
      </c>
      <c r="J40" s="102" t="s">
        <v>1027</v>
      </c>
      <c r="K40" s="102" t="s">
        <v>1027</v>
      </c>
      <c r="L40" s="102" t="s">
        <v>1027</v>
      </c>
      <c r="M40" s="102" t="s">
        <v>1027</v>
      </c>
      <c r="N40" s="102" t="s">
        <v>1027</v>
      </c>
      <c r="O40" s="102">
        <v>39.198974763999999</v>
      </c>
      <c r="P40" s="102" t="s">
        <v>1027</v>
      </c>
      <c r="Q40" s="102" t="s">
        <v>1027</v>
      </c>
      <c r="R40" s="102" t="s">
        <v>1027</v>
      </c>
      <c r="S40" s="102" t="s">
        <v>1027</v>
      </c>
      <c r="T40" s="102" t="s">
        <v>1027</v>
      </c>
      <c r="U40" s="102" t="s">
        <v>1027</v>
      </c>
      <c r="V40" s="102" t="s">
        <v>1027</v>
      </c>
      <c r="W40" s="102" t="s">
        <v>1027</v>
      </c>
      <c r="X40" s="102">
        <v>1</v>
      </c>
      <c r="Y40" s="102" t="s">
        <v>1027</v>
      </c>
      <c r="Z40" s="102" t="s">
        <v>1027</v>
      </c>
      <c r="AA40" s="102" t="s">
        <v>1027</v>
      </c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/>
      <c r="BO40" s="102"/>
      <c r="BP40" s="102"/>
      <c r="BQ40" s="102"/>
    </row>
    <row r="41" spans="1:69" s="98" customFormat="1" ht="13.2">
      <c r="A41" s="99" t="s">
        <v>640</v>
      </c>
      <c r="B41" s="100" t="s">
        <v>641</v>
      </c>
      <c r="C41" s="101" t="s">
        <v>1027</v>
      </c>
      <c r="D41" s="102" t="s">
        <v>1027</v>
      </c>
      <c r="E41" s="102" t="s">
        <v>1027</v>
      </c>
      <c r="F41" s="102" t="s">
        <v>1027</v>
      </c>
      <c r="G41" s="102" t="s">
        <v>1027</v>
      </c>
      <c r="H41" s="102" t="s">
        <v>1027</v>
      </c>
      <c r="I41" s="102" t="s">
        <v>1027</v>
      </c>
      <c r="J41" s="102" t="s">
        <v>1027</v>
      </c>
      <c r="K41" s="102" t="s">
        <v>1027</v>
      </c>
      <c r="L41" s="102" t="s">
        <v>1027</v>
      </c>
      <c r="M41" s="102" t="s">
        <v>1027</v>
      </c>
      <c r="N41" s="102" t="s">
        <v>1027</v>
      </c>
      <c r="O41" s="102">
        <v>12.734353093999999</v>
      </c>
      <c r="P41" s="102" t="s">
        <v>1027</v>
      </c>
      <c r="Q41" s="102" t="s">
        <v>1027</v>
      </c>
      <c r="R41" s="102">
        <v>12.181242269</v>
      </c>
      <c r="S41" s="102" t="s">
        <v>1027</v>
      </c>
      <c r="T41" s="102" t="s">
        <v>1027</v>
      </c>
      <c r="U41" s="102" t="s">
        <v>1027</v>
      </c>
      <c r="V41" s="102" t="s">
        <v>1027</v>
      </c>
      <c r="W41" s="102" t="s">
        <v>1027</v>
      </c>
      <c r="X41" s="102" t="s">
        <v>1027</v>
      </c>
      <c r="Y41" s="102" t="s">
        <v>1027</v>
      </c>
      <c r="Z41" s="102">
        <v>7.4007558539999998</v>
      </c>
      <c r="AA41" s="102" t="s">
        <v>1027</v>
      </c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  <c r="AP41" s="102"/>
      <c r="AQ41" s="102"/>
      <c r="AR41" s="102"/>
      <c r="AS41" s="102"/>
      <c r="AT41" s="102"/>
      <c r="AU41" s="102"/>
      <c r="AV41" s="102"/>
      <c r="AW41" s="102"/>
      <c r="AX41" s="102"/>
      <c r="AY41" s="102"/>
      <c r="AZ41" s="102"/>
      <c r="BA41" s="102"/>
      <c r="BB41" s="102"/>
      <c r="BC41" s="102"/>
      <c r="BD41" s="102"/>
      <c r="BE41" s="102"/>
      <c r="BF41" s="102"/>
      <c r="BG41" s="102"/>
      <c r="BH41" s="102"/>
      <c r="BI41" s="102"/>
      <c r="BJ41" s="102"/>
      <c r="BK41" s="102"/>
      <c r="BL41" s="102"/>
      <c r="BM41" s="102"/>
      <c r="BN41" s="102"/>
      <c r="BO41" s="102"/>
      <c r="BP41" s="102"/>
      <c r="BQ41" s="102"/>
    </row>
    <row r="42" spans="1:69" s="98" customFormat="1" ht="13.2">
      <c r="A42" s="99" t="s">
        <v>642</v>
      </c>
      <c r="B42" s="100" t="s">
        <v>643</v>
      </c>
      <c r="C42" s="101" t="s">
        <v>1027</v>
      </c>
      <c r="D42" s="102" t="s">
        <v>1027</v>
      </c>
      <c r="E42" s="102" t="s">
        <v>1027</v>
      </c>
      <c r="F42" s="102" t="s">
        <v>1027</v>
      </c>
      <c r="G42" s="102" t="s">
        <v>1027</v>
      </c>
      <c r="H42" s="102" t="s">
        <v>1027</v>
      </c>
      <c r="I42" s="102" t="s">
        <v>1027</v>
      </c>
      <c r="J42" s="102" t="s">
        <v>1027</v>
      </c>
      <c r="K42" s="102" t="s">
        <v>1027</v>
      </c>
      <c r="L42" s="102" t="s">
        <v>1027</v>
      </c>
      <c r="M42" s="102" t="s">
        <v>1027</v>
      </c>
      <c r="N42" s="102" t="s">
        <v>1027</v>
      </c>
      <c r="O42" s="102" t="s">
        <v>1027</v>
      </c>
      <c r="P42" s="102" t="s">
        <v>1027</v>
      </c>
      <c r="Q42" s="102" t="s">
        <v>1027</v>
      </c>
      <c r="R42" s="102" t="s">
        <v>1027</v>
      </c>
      <c r="S42" s="102" t="s">
        <v>1027</v>
      </c>
      <c r="T42" s="102" t="s">
        <v>1027</v>
      </c>
      <c r="U42" s="102" t="s">
        <v>1027</v>
      </c>
      <c r="V42" s="102" t="s">
        <v>1027</v>
      </c>
      <c r="W42" s="102" t="s">
        <v>1027</v>
      </c>
      <c r="X42" s="102" t="s">
        <v>1027</v>
      </c>
      <c r="Y42" s="102" t="s">
        <v>1027</v>
      </c>
      <c r="Z42" s="102" t="s">
        <v>1027</v>
      </c>
      <c r="AA42" s="102">
        <v>7.956661134</v>
      </c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  <c r="AL42" s="102"/>
      <c r="AM42" s="102"/>
      <c r="AN42" s="102"/>
      <c r="AO42" s="102"/>
      <c r="AP42" s="102"/>
      <c r="AQ42" s="102"/>
      <c r="AR42" s="102"/>
      <c r="AS42" s="102"/>
      <c r="AT42" s="102"/>
      <c r="AU42" s="102"/>
      <c r="AV42" s="102"/>
      <c r="AW42" s="102"/>
      <c r="AX42" s="102"/>
      <c r="AY42" s="102"/>
      <c r="AZ42" s="102"/>
      <c r="BA42" s="102"/>
      <c r="BB42" s="102"/>
      <c r="BC42" s="102"/>
      <c r="BD42" s="102"/>
      <c r="BE42" s="102"/>
      <c r="BF42" s="102"/>
      <c r="BG42" s="102"/>
      <c r="BH42" s="102"/>
      <c r="BI42" s="102"/>
      <c r="BJ42" s="102"/>
      <c r="BK42" s="102"/>
      <c r="BL42" s="102"/>
      <c r="BM42" s="102"/>
      <c r="BN42" s="102"/>
      <c r="BO42" s="102"/>
      <c r="BP42" s="102"/>
      <c r="BQ42" s="102"/>
    </row>
    <row r="43" spans="1:69" s="98" customFormat="1" ht="13.2">
      <c r="A43" s="99" t="s">
        <v>644</v>
      </c>
      <c r="B43" s="100" t="s">
        <v>645</v>
      </c>
      <c r="C43" s="101" t="s">
        <v>1027</v>
      </c>
      <c r="D43" s="102" t="s">
        <v>1027</v>
      </c>
      <c r="E43" s="102" t="s">
        <v>1027</v>
      </c>
      <c r="F43" s="102" t="s">
        <v>1027</v>
      </c>
      <c r="G43" s="102" t="s">
        <v>1027</v>
      </c>
      <c r="H43" s="102" t="s">
        <v>1027</v>
      </c>
      <c r="I43" s="102" t="s">
        <v>1027</v>
      </c>
      <c r="J43" s="102" t="s">
        <v>1027</v>
      </c>
      <c r="K43" s="102" t="s">
        <v>1027</v>
      </c>
      <c r="L43" s="102" t="s">
        <v>1027</v>
      </c>
      <c r="M43" s="102" t="s">
        <v>1027</v>
      </c>
      <c r="N43" s="102" t="s">
        <v>1027</v>
      </c>
      <c r="O43" s="102" t="s">
        <v>1027</v>
      </c>
      <c r="P43" s="102">
        <v>7.3297756119999997</v>
      </c>
      <c r="Q43" s="102">
        <v>3.569105993</v>
      </c>
      <c r="R43" s="102" t="s">
        <v>1027</v>
      </c>
      <c r="S43" s="102" t="s">
        <v>1027</v>
      </c>
      <c r="T43" s="102" t="s">
        <v>1027</v>
      </c>
      <c r="U43" s="102" t="s">
        <v>1027</v>
      </c>
      <c r="V43" s="102" t="s">
        <v>1027</v>
      </c>
      <c r="W43" s="102" t="s">
        <v>1027</v>
      </c>
      <c r="X43" s="102" t="s">
        <v>1027</v>
      </c>
      <c r="Y43" s="102" t="s">
        <v>1027</v>
      </c>
      <c r="Z43" s="102" t="s">
        <v>1027</v>
      </c>
      <c r="AA43" s="102">
        <v>7.8795961910000001</v>
      </c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  <c r="AM43" s="102"/>
      <c r="AN43" s="102"/>
      <c r="AO43" s="102"/>
      <c r="AP43" s="102"/>
      <c r="AQ43" s="102"/>
      <c r="AR43" s="102"/>
      <c r="AS43" s="102"/>
      <c r="AT43" s="102"/>
      <c r="AU43" s="102"/>
      <c r="AV43" s="102"/>
      <c r="AW43" s="102"/>
      <c r="AX43" s="102"/>
      <c r="AY43" s="102"/>
      <c r="AZ43" s="102"/>
      <c r="BA43" s="102"/>
      <c r="BB43" s="102"/>
      <c r="BC43" s="102"/>
      <c r="BD43" s="102"/>
      <c r="BE43" s="102"/>
      <c r="BF43" s="102"/>
      <c r="BG43" s="102"/>
      <c r="BH43" s="102"/>
      <c r="BI43" s="102"/>
      <c r="BJ43" s="102"/>
      <c r="BK43" s="102"/>
      <c r="BL43" s="102"/>
      <c r="BM43" s="102"/>
      <c r="BN43" s="102"/>
      <c r="BO43" s="102"/>
      <c r="BP43" s="102"/>
      <c r="BQ43" s="102"/>
    </row>
    <row r="44" spans="1:69" s="98" customFormat="1" ht="13.2">
      <c r="A44" s="99" t="s">
        <v>646</v>
      </c>
      <c r="B44" s="100" t="s">
        <v>647</v>
      </c>
      <c r="C44" s="101" t="s">
        <v>1027</v>
      </c>
      <c r="D44" s="102" t="s">
        <v>1027</v>
      </c>
      <c r="E44" s="102" t="s">
        <v>1027</v>
      </c>
      <c r="F44" s="102" t="s">
        <v>1027</v>
      </c>
      <c r="G44" s="102" t="s">
        <v>1027</v>
      </c>
      <c r="H44" s="102" t="s">
        <v>1027</v>
      </c>
      <c r="I44" s="102" t="s">
        <v>1027</v>
      </c>
      <c r="J44" s="102" t="s">
        <v>1027</v>
      </c>
      <c r="K44" s="102">
        <v>1.9305571420000001</v>
      </c>
      <c r="L44" s="102" t="s">
        <v>1027</v>
      </c>
      <c r="M44" s="102" t="s">
        <v>1027</v>
      </c>
      <c r="N44" s="102" t="s">
        <v>1027</v>
      </c>
      <c r="O44" s="102">
        <v>26.565323867</v>
      </c>
      <c r="P44" s="102" t="s">
        <v>1027</v>
      </c>
      <c r="Q44" s="102" t="s">
        <v>1027</v>
      </c>
      <c r="R44" s="102" t="s">
        <v>1027</v>
      </c>
      <c r="S44" s="102" t="s">
        <v>1027</v>
      </c>
      <c r="T44" s="102" t="s">
        <v>1027</v>
      </c>
      <c r="U44" s="102" t="s">
        <v>1027</v>
      </c>
      <c r="V44" s="102" t="s">
        <v>1027</v>
      </c>
      <c r="W44" s="102" t="s">
        <v>1027</v>
      </c>
      <c r="X44" s="102" t="s">
        <v>1027</v>
      </c>
      <c r="Y44" s="102" t="s">
        <v>1027</v>
      </c>
      <c r="Z44" s="102" t="s">
        <v>1027</v>
      </c>
      <c r="AA44" s="102" t="s">
        <v>1027</v>
      </c>
      <c r="AB44" s="102"/>
      <c r="AC44" s="102"/>
      <c r="AD44" s="102"/>
      <c r="AE44" s="102"/>
      <c r="AF44" s="102"/>
      <c r="AG44" s="102"/>
      <c r="AH44" s="102"/>
      <c r="AI44" s="102"/>
      <c r="AJ44" s="102"/>
      <c r="AK44" s="102"/>
      <c r="AL44" s="102"/>
      <c r="AM44" s="102"/>
      <c r="AN44" s="102"/>
      <c r="AO44" s="102"/>
      <c r="AP44" s="102"/>
      <c r="AQ44" s="102"/>
      <c r="AR44" s="102"/>
      <c r="AS44" s="102"/>
      <c r="AT44" s="102"/>
      <c r="AU44" s="102"/>
      <c r="AV44" s="102"/>
      <c r="AW44" s="102"/>
      <c r="AX44" s="102"/>
      <c r="AY44" s="102"/>
      <c r="AZ44" s="102"/>
      <c r="BA44" s="102"/>
      <c r="BB44" s="102"/>
      <c r="BC44" s="102"/>
      <c r="BD44" s="102"/>
      <c r="BE44" s="102"/>
      <c r="BF44" s="102"/>
      <c r="BG44" s="102"/>
      <c r="BH44" s="102"/>
      <c r="BI44" s="102"/>
      <c r="BJ44" s="102"/>
      <c r="BK44" s="102"/>
      <c r="BL44" s="102"/>
      <c r="BM44" s="102"/>
      <c r="BN44" s="102"/>
      <c r="BO44" s="102"/>
      <c r="BP44" s="102"/>
      <c r="BQ44" s="102"/>
    </row>
    <row r="45" spans="1:69" s="98" customFormat="1" ht="13.2">
      <c r="A45" s="99" t="s">
        <v>648</v>
      </c>
      <c r="B45" s="100" t="s">
        <v>649</v>
      </c>
      <c r="C45" s="101" t="s">
        <v>1027</v>
      </c>
      <c r="D45" s="102" t="s">
        <v>1027</v>
      </c>
      <c r="E45" s="102" t="s">
        <v>1027</v>
      </c>
      <c r="F45" s="102" t="s">
        <v>1027</v>
      </c>
      <c r="G45" s="102" t="s">
        <v>1027</v>
      </c>
      <c r="H45" s="102" t="s">
        <v>1027</v>
      </c>
      <c r="I45" s="102" t="s">
        <v>1027</v>
      </c>
      <c r="J45" s="102" t="s">
        <v>1027</v>
      </c>
      <c r="K45" s="102" t="s">
        <v>1027</v>
      </c>
      <c r="L45" s="102" t="s">
        <v>1027</v>
      </c>
      <c r="M45" s="102" t="s">
        <v>1027</v>
      </c>
      <c r="N45" s="102" t="s">
        <v>1027</v>
      </c>
      <c r="O45" s="102" t="s">
        <v>1027</v>
      </c>
      <c r="P45" s="102" t="s">
        <v>1027</v>
      </c>
      <c r="Q45" s="102" t="s">
        <v>1027</v>
      </c>
      <c r="R45" s="102" t="s">
        <v>1027</v>
      </c>
      <c r="S45" s="102" t="s">
        <v>1027</v>
      </c>
      <c r="T45" s="102" t="s">
        <v>1027</v>
      </c>
      <c r="U45" s="102" t="s">
        <v>1027</v>
      </c>
      <c r="V45" s="102" t="s">
        <v>1027</v>
      </c>
      <c r="W45" s="102" t="s">
        <v>1027</v>
      </c>
      <c r="X45" s="102" t="s">
        <v>1027</v>
      </c>
      <c r="Y45" s="102" t="s">
        <v>1027</v>
      </c>
      <c r="Z45" s="102" t="s">
        <v>1027</v>
      </c>
      <c r="AA45" s="102" t="s">
        <v>1027</v>
      </c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  <c r="AM45" s="102"/>
      <c r="AN45" s="102"/>
      <c r="AO45" s="102"/>
      <c r="AP45" s="102"/>
      <c r="AQ45" s="102"/>
      <c r="AR45" s="102"/>
      <c r="AS45" s="102"/>
      <c r="AT45" s="102"/>
      <c r="AU45" s="102"/>
      <c r="AV45" s="102"/>
      <c r="AW45" s="102"/>
      <c r="AX45" s="102"/>
      <c r="AY45" s="102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</row>
    <row r="46" spans="1:69" s="98" customFormat="1" ht="13.2">
      <c r="A46" s="99" t="s">
        <v>650</v>
      </c>
      <c r="B46" s="100" t="s">
        <v>651</v>
      </c>
      <c r="C46" s="101" t="s">
        <v>1027</v>
      </c>
      <c r="D46" s="102" t="s">
        <v>1027</v>
      </c>
      <c r="E46" s="102">
        <v>19.199661136</v>
      </c>
      <c r="F46" s="102" t="s">
        <v>1027</v>
      </c>
      <c r="G46" s="102">
        <v>16.994712151000002</v>
      </c>
      <c r="H46" s="102" t="s">
        <v>1027</v>
      </c>
      <c r="I46" s="102" t="s">
        <v>1027</v>
      </c>
      <c r="J46" s="102">
        <v>11.430115026999999</v>
      </c>
      <c r="K46" s="102">
        <v>24.096062879000002</v>
      </c>
      <c r="L46" s="102" t="s">
        <v>1027</v>
      </c>
      <c r="M46" s="102" t="s">
        <v>1027</v>
      </c>
      <c r="N46" s="102" t="s">
        <v>1027</v>
      </c>
      <c r="O46" s="102">
        <v>269.21527126000001</v>
      </c>
      <c r="P46" s="102" t="s">
        <v>1027</v>
      </c>
      <c r="Q46" s="102">
        <v>40</v>
      </c>
      <c r="R46" s="102" t="s">
        <v>1027</v>
      </c>
      <c r="S46" s="102" t="s">
        <v>1027</v>
      </c>
      <c r="T46" s="102">
        <v>4.5621408280000004</v>
      </c>
      <c r="U46" s="102" t="s">
        <v>1027</v>
      </c>
      <c r="V46" s="102" t="s">
        <v>1027</v>
      </c>
      <c r="W46" s="102">
        <v>128.419851365</v>
      </c>
      <c r="X46" s="102" t="s">
        <v>1027</v>
      </c>
      <c r="Y46" s="102" t="s">
        <v>1027</v>
      </c>
      <c r="Z46" s="102" t="s">
        <v>1027</v>
      </c>
      <c r="AA46" s="102">
        <v>15.854925616999999</v>
      </c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  <c r="AL46" s="102"/>
      <c r="AM46" s="102"/>
      <c r="AN46" s="102"/>
      <c r="AO46" s="102"/>
      <c r="AP46" s="102"/>
      <c r="AQ46" s="102"/>
      <c r="AR46" s="102"/>
      <c r="AS46" s="102"/>
      <c r="AT46" s="102"/>
      <c r="AU46" s="102"/>
      <c r="AV46" s="102"/>
      <c r="AW46" s="102"/>
      <c r="AX46" s="102"/>
      <c r="AY46" s="102"/>
      <c r="AZ46" s="102"/>
      <c r="BA46" s="102"/>
      <c r="BB46" s="102"/>
      <c r="BC46" s="102"/>
      <c r="BD46" s="102"/>
      <c r="BE46" s="102"/>
      <c r="BF46" s="102"/>
      <c r="BG46" s="102"/>
      <c r="BH46" s="102"/>
      <c r="BI46" s="102"/>
      <c r="BJ46" s="102"/>
      <c r="BK46" s="102"/>
      <c r="BL46" s="102"/>
      <c r="BM46" s="102"/>
      <c r="BN46" s="102"/>
      <c r="BO46" s="102"/>
      <c r="BP46" s="102"/>
      <c r="BQ46" s="102"/>
    </row>
    <row r="47" spans="1:69" s="98" customFormat="1" ht="13.2">
      <c r="A47" s="99" t="s">
        <v>652</v>
      </c>
      <c r="B47" s="100" t="s">
        <v>653</v>
      </c>
      <c r="C47" s="101" t="s">
        <v>1027</v>
      </c>
      <c r="D47" s="102" t="s">
        <v>1027</v>
      </c>
      <c r="E47" s="102" t="s">
        <v>1027</v>
      </c>
      <c r="F47" s="102" t="s">
        <v>1027</v>
      </c>
      <c r="G47" s="102" t="s">
        <v>1027</v>
      </c>
      <c r="H47" s="102" t="s">
        <v>1027</v>
      </c>
      <c r="I47" s="102" t="s">
        <v>1027</v>
      </c>
      <c r="J47" s="102" t="s">
        <v>1027</v>
      </c>
      <c r="K47" s="102" t="s">
        <v>1027</v>
      </c>
      <c r="L47" s="102" t="s">
        <v>1027</v>
      </c>
      <c r="M47" s="102" t="s">
        <v>1027</v>
      </c>
      <c r="N47" s="102" t="s">
        <v>1027</v>
      </c>
      <c r="O47" s="102" t="s">
        <v>1027</v>
      </c>
      <c r="P47" s="102" t="s">
        <v>1027</v>
      </c>
      <c r="Q47" s="102" t="s">
        <v>1027</v>
      </c>
      <c r="R47" s="102" t="s">
        <v>1027</v>
      </c>
      <c r="S47" s="102" t="s">
        <v>1027</v>
      </c>
      <c r="T47" s="102" t="s">
        <v>1027</v>
      </c>
      <c r="U47" s="102" t="s">
        <v>1027</v>
      </c>
      <c r="V47" s="102" t="s">
        <v>1027</v>
      </c>
      <c r="W47" s="102" t="s">
        <v>1027</v>
      </c>
      <c r="X47" s="102" t="s">
        <v>1027</v>
      </c>
      <c r="Y47" s="102" t="s">
        <v>1027</v>
      </c>
      <c r="Z47" s="102" t="s">
        <v>1027</v>
      </c>
      <c r="AA47" s="102" t="s">
        <v>1027</v>
      </c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102"/>
      <c r="BB47" s="102"/>
      <c r="BC47" s="102"/>
      <c r="BD47" s="102"/>
      <c r="BE47" s="102"/>
      <c r="BF47" s="102"/>
      <c r="BG47" s="102"/>
      <c r="BH47" s="102"/>
      <c r="BI47" s="102"/>
      <c r="BJ47" s="102"/>
      <c r="BK47" s="102"/>
      <c r="BL47" s="102"/>
      <c r="BM47" s="102"/>
      <c r="BN47" s="102"/>
      <c r="BO47" s="102"/>
      <c r="BP47" s="102"/>
      <c r="BQ47" s="102"/>
    </row>
    <row r="48" spans="1:69" s="98" customFormat="1" ht="13.2">
      <c r="A48" s="99" t="s">
        <v>654</v>
      </c>
      <c r="B48" s="100" t="s">
        <v>655</v>
      </c>
      <c r="C48" s="101" t="s">
        <v>1027</v>
      </c>
      <c r="D48" s="102" t="s">
        <v>1027</v>
      </c>
      <c r="E48" s="102" t="s">
        <v>1027</v>
      </c>
      <c r="F48" s="102" t="s">
        <v>1027</v>
      </c>
      <c r="G48" s="102" t="s">
        <v>1027</v>
      </c>
      <c r="H48" s="102" t="s">
        <v>1027</v>
      </c>
      <c r="I48" s="102" t="s">
        <v>1027</v>
      </c>
      <c r="J48" s="102" t="s">
        <v>1027</v>
      </c>
      <c r="K48" s="102" t="s">
        <v>1027</v>
      </c>
      <c r="L48" s="102" t="s">
        <v>1027</v>
      </c>
      <c r="M48" s="102" t="s">
        <v>1027</v>
      </c>
      <c r="N48" s="102" t="s">
        <v>1027</v>
      </c>
      <c r="O48" s="102" t="s">
        <v>1027</v>
      </c>
      <c r="P48" s="102" t="s">
        <v>1027</v>
      </c>
      <c r="Q48" s="102" t="s">
        <v>1027</v>
      </c>
      <c r="R48" s="102" t="s">
        <v>1027</v>
      </c>
      <c r="S48" s="102" t="s">
        <v>1027</v>
      </c>
      <c r="T48" s="102" t="s">
        <v>1027</v>
      </c>
      <c r="U48" s="102" t="s">
        <v>1027</v>
      </c>
      <c r="V48" s="102" t="s">
        <v>1027</v>
      </c>
      <c r="W48" s="102" t="s">
        <v>1027</v>
      </c>
      <c r="X48" s="102" t="s">
        <v>1027</v>
      </c>
      <c r="Y48" s="102" t="s">
        <v>1027</v>
      </c>
      <c r="Z48" s="102" t="s">
        <v>1027</v>
      </c>
      <c r="AA48" s="102" t="s">
        <v>1027</v>
      </c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  <c r="BC48" s="102"/>
      <c r="BD48" s="102"/>
      <c r="BE48" s="102"/>
      <c r="BF48" s="102"/>
      <c r="BG48" s="102"/>
      <c r="BH48" s="102"/>
      <c r="BI48" s="102"/>
      <c r="BJ48" s="102"/>
      <c r="BK48" s="102"/>
      <c r="BL48" s="102"/>
      <c r="BM48" s="102"/>
      <c r="BN48" s="102"/>
      <c r="BO48" s="102"/>
      <c r="BP48" s="102"/>
      <c r="BQ48" s="102"/>
    </row>
    <row r="49" spans="1:69" s="98" customFormat="1" ht="13.2">
      <c r="A49" s="103" t="s">
        <v>656</v>
      </c>
      <c r="B49" s="104" t="s">
        <v>657</v>
      </c>
      <c r="C49" s="105" t="s">
        <v>1027</v>
      </c>
      <c r="D49" s="106" t="s">
        <v>1027</v>
      </c>
      <c r="E49" s="106" t="s">
        <v>1027</v>
      </c>
      <c r="F49" s="106" t="s">
        <v>1027</v>
      </c>
      <c r="G49" s="106" t="s">
        <v>1027</v>
      </c>
      <c r="H49" s="106">
        <v>5.6719183480000002</v>
      </c>
      <c r="I49" s="106" t="s">
        <v>1027</v>
      </c>
      <c r="J49" s="106" t="s">
        <v>1027</v>
      </c>
      <c r="K49" s="106" t="s">
        <v>1027</v>
      </c>
      <c r="L49" s="106" t="s">
        <v>1027</v>
      </c>
      <c r="M49" s="106" t="s">
        <v>1027</v>
      </c>
      <c r="N49" s="106" t="s">
        <v>1027</v>
      </c>
      <c r="O49" s="106">
        <v>177.489802371</v>
      </c>
      <c r="P49" s="106" t="s">
        <v>1027</v>
      </c>
      <c r="Q49" s="106" t="s">
        <v>1027</v>
      </c>
      <c r="R49" s="106" t="s">
        <v>1027</v>
      </c>
      <c r="S49" s="106" t="s">
        <v>1027</v>
      </c>
      <c r="T49" s="106" t="s">
        <v>1027</v>
      </c>
      <c r="U49" s="106" t="s">
        <v>1027</v>
      </c>
      <c r="V49" s="106" t="s">
        <v>1027</v>
      </c>
      <c r="W49" s="106" t="s">
        <v>1027</v>
      </c>
      <c r="X49" s="106" t="s">
        <v>1027</v>
      </c>
      <c r="Y49" s="106" t="s">
        <v>1027</v>
      </c>
      <c r="Z49" s="106" t="s">
        <v>1027</v>
      </c>
      <c r="AA49" s="106" t="s">
        <v>1027</v>
      </c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</row>
    <row r="50" spans="1:69" s="98" customFormat="1" ht="13.2">
      <c r="A50" s="107" t="s">
        <v>658</v>
      </c>
      <c r="B50" s="108" t="s">
        <v>659</v>
      </c>
      <c r="C50" s="109" t="s">
        <v>1027</v>
      </c>
      <c r="D50" s="110" t="s">
        <v>1027</v>
      </c>
      <c r="E50" s="110" t="s">
        <v>1027</v>
      </c>
      <c r="F50" s="110" t="s">
        <v>1027</v>
      </c>
      <c r="G50" s="110" t="s">
        <v>1027</v>
      </c>
      <c r="H50" s="110" t="s">
        <v>1027</v>
      </c>
      <c r="I50" s="110">
        <v>4.4025049569999997</v>
      </c>
      <c r="J50" s="110" t="s">
        <v>1027</v>
      </c>
      <c r="K50" s="110">
        <v>7.0654415589999999</v>
      </c>
      <c r="L50" s="110" t="s">
        <v>1027</v>
      </c>
      <c r="M50" s="110" t="s">
        <v>1027</v>
      </c>
      <c r="N50" s="110" t="s">
        <v>1027</v>
      </c>
      <c r="O50" s="110">
        <v>29.225633142</v>
      </c>
      <c r="P50" s="110">
        <v>5.7479198480000004</v>
      </c>
      <c r="Q50" s="110" t="s">
        <v>1027</v>
      </c>
      <c r="R50" s="110" t="s">
        <v>1027</v>
      </c>
      <c r="S50" s="110" t="s">
        <v>1027</v>
      </c>
      <c r="T50" s="110" t="s">
        <v>1027</v>
      </c>
      <c r="U50" s="110" t="s">
        <v>1027</v>
      </c>
      <c r="V50" s="110">
        <v>6.1234711050000001</v>
      </c>
      <c r="W50" s="110" t="s">
        <v>1027</v>
      </c>
      <c r="X50" s="110" t="s">
        <v>1027</v>
      </c>
      <c r="Y50" s="110" t="s">
        <v>1027</v>
      </c>
      <c r="Z50" s="110" t="s">
        <v>1027</v>
      </c>
      <c r="AA50" s="110" t="s">
        <v>1027</v>
      </c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  <c r="AO50" s="110"/>
      <c r="AP50" s="110"/>
      <c r="AQ50" s="110"/>
      <c r="AR50" s="110"/>
      <c r="AS50" s="110"/>
      <c r="AT50" s="110"/>
      <c r="AU50" s="110"/>
      <c r="AV50" s="110"/>
      <c r="AW50" s="110"/>
      <c r="AX50" s="110"/>
      <c r="AY50" s="110"/>
      <c r="AZ50" s="110"/>
      <c r="BA50" s="110"/>
      <c r="BB50" s="110"/>
      <c r="BC50" s="110"/>
      <c r="BD50" s="110"/>
      <c r="BE50" s="110"/>
      <c r="BF50" s="110"/>
      <c r="BG50" s="110"/>
      <c r="BH50" s="110"/>
      <c r="BI50" s="110"/>
      <c r="BJ50" s="110"/>
      <c r="BK50" s="110"/>
      <c r="BL50" s="110"/>
      <c r="BM50" s="110"/>
      <c r="BN50" s="110"/>
      <c r="BO50" s="110"/>
      <c r="BP50" s="110"/>
      <c r="BQ50" s="110"/>
    </row>
    <row r="51" spans="1:69" s="98" customFormat="1" ht="13.2">
      <c r="A51" s="99" t="s">
        <v>660</v>
      </c>
      <c r="B51" s="100" t="s">
        <v>661</v>
      </c>
      <c r="C51" s="101" t="s">
        <v>1027</v>
      </c>
      <c r="D51" s="102" t="s">
        <v>1027</v>
      </c>
      <c r="E51" s="102" t="s">
        <v>1027</v>
      </c>
      <c r="F51" s="102" t="s">
        <v>1027</v>
      </c>
      <c r="G51" s="102" t="s">
        <v>1027</v>
      </c>
      <c r="H51" s="102" t="s">
        <v>1027</v>
      </c>
      <c r="I51" s="102" t="s">
        <v>1027</v>
      </c>
      <c r="J51" s="102" t="s">
        <v>1027</v>
      </c>
      <c r="K51" s="102" t="s">
        <v>1027</v>
      </c>
      <c r="L51" s="102" t="s">
        <v>1027</v>
      </c>
      <c r="M51" s="102" t="s">
        <v>1027</v>
      </c>
      <c r="N51" s="102" t="s">
        <v>1027</v>
      </c>
      <c r="O51" s="102">
        <v>27.593493673000001</v>
      </c>
      <c r="P51" s="102" t="s">
        <v>1027</v>
      </c>
      <c r="Q51" s="102" t="s">
        <v>1027</v>
      </c>
      <c r="R51" s="102">
        <v>2.994576591</v>
      </c>
      <c r="S51" s="102" t="s">
        <v>1027</v>
      </c>
      <c r="T51" s="102" t="s">
        <v>1027</v>
      </c>
      <c r="U51" s="102" t="s">
        <v>1027</v>
      </c>
      <c r="V51" s="102" t="s">
        <v>1027</v>
      </c>
      <c r="W51" s="102" t="s">
        <v>1027</v>
      </c>
      <c r="X51" s="102" t="s">
        <v>1027</v>
      </c>
      <c r="Y51" s="102">
        <v>2.9504086809999999</v>
      </c>
      <c r="Z51" s="102" t="s">
        <v>1027</v>
      </c>
      <c r="AA51" s="102" t="s">
        <v>1027</v>
      </c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02"/>
      <c r="BD51" s="102"/>
      <c r="BE51" s="102"/>
      <c r="BF51" s="102"/>
      <c r="BG51" s="102"/>
      <c r="BH51" s="102"/>
      <c r="BI51" s="102"/>
      <c r="BJ51" s="102"/>
      <c r="BK51" s="102"/>
      <c r="BL51" s="102"/>
      <c r="BM51" s="102"/>
      <c r="BN51" s="102"/>
      <c r="BO51" s="102"/>
      <c r="BP51" s="102"/>
      <c r="BQ51" s="102"/>
    </row>
    <row r="52" spans="1:69" s="98" customFormat="1" ht="13.2">
      <c r="A52" s="99" t="s">
        <v>662</v>
      </c>
      <c r="B52" s="100" t="s">
        <v>663</v>
      </c>
      <c r="C52" s="101" t="s">
        <v>1027</v>
      </c>
      <c r="D52" s="102" t="s">
        <v>1027</v>
      </c>
      <c r="E52" s="102" t="s">
        <v>1027</v>
      </c>
      <c r="F52" s="102" t="s">
        <v>1027</v>
      </c>
      <c r="G52" s="102" t="s">
        <v>1027</v>
      </c>
      <c r="H52" s="102" t="s">
        <v>1027</v>
      </c>
      <c r="I52" s="102" t="s">
        <v>1027</v>
      </c>
      <c r="J52" s="102" t="s">
        <v>1027</v>
      </c>
      <c r="K52" s="102" t="s">
        <v>1027</v>
      </c>
      <c r="L52" s="102" t="s">
        <v>1027</v>
      </c>
      <c r="M52" s="102" t="s">
        <v>1027</v>
      </c>
      <c r="N52" s="102" t="s">
        <v>1027</v>
      </c>
      <c r="O52" s="102">
        <v>39.929554582000002</v>
      </c>
      <c r="P52" s="102">
        <v>11.982537132999999</v>
      </c>
      <c r="Q52" s="102">
        <v>6.7261299450000003</v>
      </c>
      <c r="R52" s="102" t="s">
        <v>1027</v>
      </c>
      <c r="S52" s="102" t="s">
        <v>1027</v>
      </c>
      <c r="T52" s="102" t="s">
        <v>1027</v>
      </c>
      <c r="U52" s="102" t="s">
        <v>1027</v>
      </c>
      <c r="V52" s="102" t="s">
        <v>1027</v>
      </c>
      <c r="W52" s="102" t="s">
        <v>1027</v>
      </c>
      <c r="X52" s="102" t="s">
        <v>1027</v>
      </c>
      <c r="Y52" s="102" t="s">
        <v>1027</v>
      </c>
      <c r="Z52" s="102" t="s">
        <v>1027</v>
      </c>
      <c r="AA52" s="102" t="s">
        <v>1027</v>
      </c>
      <c r="AB52" s="102"/>
      <c r="AC52" s="102"/>
      <c r="AD52" s="102"/>
      <c r="AE52" s="102"/>
      <c r="AF52" s="102"/>
      <c r="AG52" s="102"/>
      <c r="AH52" s="102"/>
      <c r="AI52" s="102"/>
      <c r="AJ52" s="102"/>
      <c r="AK52" s="102"/>
      <c r="AL52" s="102"/>
      <c r="AM52" s="102"/>
      <c r="AN52" s="102"/>
      <c r="AO52" s="102"/>
      <c r="AP52" s="102"/>
      <c r="AQ52" s="102"/>
      <c r="AR52" s="102"/>
      <c r="AS52" s="102"/>
      <c r="AT52" s="102"/>
      <c r="AU52" s="102"/>
      <c r="AV52" s="102"/>
      <c r="AW52" s="102"/>
      <c r="AX52" s="102"/>
      <c r="AY52" s="102"/>
      <c r="AZ52" s="102"/>
      <c r="BA52" s="102"/>
      <c r="BB52" s="102"/>
      <c r="BC52" s="102"/>
      <c r="BD52" s="102"/>
      <c r="BE52" s="102"/>
      <c r="BF52" s="102"/>
      <c r="BG52" s="102"/>
      <c r="BH52" s="102"/>
      <c r="BI52" s="102"/>
      <c r="BJ52" s="102"/>
      <c r="BK52" s="102"/>
      <c r="BL52" s="102"/>
      <c r="BM52" s="102"/>
      <c r="BN52" s="102"/>
      <c r="BO52" s="102"/>
      <c r="BP52" s="102"/>
      <c r="BQ52" s="102"/>
    </row>
    <row r="53" spans="1:69" s="98" customFormat="1" ht="13.2">
      <c r="A53" s="99" t="s">
        <v>254</v>
      </c>
      <c r="B53" s="100" t="s">
        <v>664</v>
      </c>
      <c r="C53" s="101">
        <v>34.321342033999997</v>
      </c>
      <c r="D53" s="102">
        <v>1.09129327</v>
      </c>
      <c r="E53" s="102">
        <v>18.884347633000001</v>
      </c>
      <c r="F53" s="102">
        <v>22.876022051</v>
      </c>
      <c r="G53" s="102">
        <v>3.1623342380000001</v>
      </c>
      <c r="H53" s="102">
        <v>52.867839132</v>
      </c>
      <c r="I53" s="102">
        <v>69.920721548000003</v>
      </c>
      <c r="J53" s="102">
        <v>6.0578043660000001</v>
      </c>
      <c r="K53" s="102">
        <v>6.9536088349999998</v>
      </c>
      <c r="L53" s="102" t="s">
        <v>1027</v>
      </c>
      <c r="M53" s="102" t="s">
        <v>1027</v>
      </c>
      <c r="N53" s="102">
        <v>5.84018558</v>
      </c>
      <c r="O53" s="102">
        <v>191.658717043</v>
      </c>
      <c r="P53" s="102">
        <v>14.845895722</v>
      </c>
      <c r="Q53" s="102">
        <v>9.2367921210000006</v>
      </c>
      <c r="R53" s="102">
        <v>29.830438932</v>
      </c>
      <c r="S53" s="102">
        <v>4.8110458759999997</v>
      </c>
      <c r="T53" s="102">
        <v>9.9696484220000006</v>
      </c>
      <c r="U53" s="102">
        <v>43.682847303000003</v>
      </c>
      <c r="V53" s="102">
        <v>57.500853663000001</v>
      </c>
      <c r="W53" s="102">
        <v>8.0357006920000007</v>
      </c>
      <c r="X53" s="102">
        <v>25.787568035</v>
      </c>
      <c r="Y53" s="102">
        <v>10.223924197000001</v>
      </c>
      <c r="Z53" s="102">
        <v>10.211156486</v>
      </c>
      <c r="AA53" s="102">
        <v>20.404816421</v>
      </c>
      <c r="AB53" s="102"/>
      <c r="AC53" s="102"/>
      <c r="AD53" s="102"/>
      <c r="AE53" s="102"/>
      <c r="AF53" s="102"/>
      <c r="AG53" s="102"/>
      <c r="AH53" s="102"/>
      <c r="AI53" s="102"/>
      <c r="AJ53" s="102"/>
      <c r="AK53" s="102"/>
      <c r="AL53" s="102"/>
      <c r="AM53" s="102"/>
      <c r="AN53" s="102"/>
      <c r="AO53" s="102"/>
      <c r="AP53" s="102"/>
      <c r="AQ53" s="102"/>
      <c r="AR53" s="102"/>
      <c r="AS53" s="102"/>
      <c r="AT53" s="102"/>
      <c r="AU53" s="102"/>
      <c r="AV53" s="102"/>
      <c r="AW53" s="102"/>
      <c r="AX53" s="102"/>
      <c r="AY53" s="102"/>
      <c r="AZ53" s="102"/>
      <c r="BA53" s="102"/>
      <c r="BB53" s="102"/>
      <c r="BC53" s="102"/>
      <c r="BD53" s="102"/>
      <c r="BE53" s="102"/>
      <c r="BF53" s="102"/>
      <c r="BG53" s="102"/>
      <c r="BH53" s="102"/>
      <c r="BI53" s="102"/>
      <c r="BJ53" s="102"/>
      <c r="BK53" s="102"/>
      <c r="BL53" s="102"/>
      <c r="BM53" s="102"/>
      <c r="BN53" s="102"/>
      <c r="BO53" s="102"/>
      <c r="BP53" s="102"/>
      <c r="BQ53" s="102"/>
    </row>
    <row r="54" spans="1:69" s="98" customFormat="1" ht="13.2">
      <c r="A54" s="99" t="s">
        <v>448</v>
      </c>
      <c r="B54" s="100" t="s">
        <v>184</v>
      </c>
      <c r="C54" s="101" t="s">
        <v>1027</v>
      </c>
      <c r="D54" s="102" t="s">
        <v>1027</v>
      </c>
      <c r="E54" s="102" t="s">
        <v>1027</v>
      </c>
      <c r="F54" s="102">
        <v>3.257931347</v>
      </c>
      <c r="G54" s="102" t="s">
        <v>1027</v>
      </c>
      <c r="H54" s="102">
        <v>2.796194335</v>
      </c>
      <c r="I54" s="102">
        <v>18.547735072999998</v>
      </c>
      <c r="J54" s="102">
        <v>75.655466642999997</v>
      </c>
      <c r="K54" s="102" t="s">
        <v>1027</v>
      </c>
      <c r="L54" s="102" t="s">
        <v>1027</v>
      </c>
      <c r="M54" s="102" t="s">
        <v>1027</v>
      </c>
      <c r="N54" s="102" t="s">
        <v>1027</v>
      </c>
      <c r="O54" s="102">
        <v>54.054697888</v>
      </c>
      <c r="P54" s="102">
        <v>6.6512263459999996</v>
      </c>
      <c r="Q54" s="102">
        <v>17.622068098</v>
      </c>
      <c r="R54" s="102" t="s">
        <v>1027</v>
      </c>
      <c r="S54" s="102" t="s">
        <v>1027</v>
      </c>
      <c r="T54" s="102" t="s">
        <v>1027</v>
      </c>
      <c r="U54" s="102">
        <v>59.667779871999997</v>
      </c>
      <c r="V54" s="102">
        <v>7.5668894279999996</v>
      </c>
      <c r="W54" s="102" t="s">
        <v>1027</v>
      </c>
      <c r="X54" s="102" t="s">
        <v>1027</v>
      </c>
      <c r="Y54" s="102">
        <v>2</v>
      </c>
      <c r="Z54" s="102">
        <v>4.9186361539999996</v>
      </c>
      <c r="AA54" s="102">
        <v>18.173153068000001</v>
      </c>
      <c r="AB54" s="102"/>
      <c r="AC54" s="102"/>
      <c r="AD54" s="102"/>
      <c r="AE54" s="102"/>
      <c r="AF54" s="102"/>
      <c r="AG54" s="102"/>
      <c r="AH54" s="102"/>
      <c r="AI54" s="102"/>
      <c r="AJ54" s="102"/>
      <c r="AK54" s="102"/>
      <c r="AL54" s="102"/>
      <c r="AM54" s="102"/>
      <c r="AN54" s="102"/>
      <c r="AO54" s="102"/>
      <c r="AP54" s="102"/>
      <c r="AQ54" s="102"/>
      <c r="AR54" s="102"/>
      <c r="AS54" s="102"/>
      <c r="AT54" s="102"/>
      <c r="AU54" s="102"/>
      <c r="AV54" s="102"/>
      <c r="AW54" s="102"/>
      <c r="AX54" s="102"/>
      <c r="AY54" s="102"/>
      <c r="AZ54" s="102"/>
      <c r="BA54" s="102"/>
      <c r="BB54" s="102"/>
      <c r="BC54" s="102"/>
      <c r="BD54" s="102"/>
      <c r="BE54" s="102"/>
      <c r="BF54" s="102"/>
      <c r="BG54" s="102"/>
      <c r="BH54" s="102"/>
      <c r="BI54" s="102"/>
      <c r="BJ54" s="102"/>
      <c r="BK54" s="102"/>
      <c r="BL54" s="102"/>
      <c r="BM54" s="102"/>
      <c r="BN54" s="102"/>
      <c r="BO54" s="102"/>
      <c r="BP54" s="102"/>
      <c r="BQ54" s="102"/>
    </row>
    <row r="55" spans="1:69" s="98" customFormat="1" ht="13.2">
      <c r="A55" s="99" t="s">
        <v>443</v>
      </c>
      <c r="B55" s="100" t="s">
        <v>665</v>
      </c>
      <c r="C55" s="101" t="s">
        <v>1027</v>
      </c>
      <c r="D55" s="102">
        <v>4.0286275079999996</v>
      </c>
      <c r="E55" s="102" t="s">
        <v>1027</v>
      </c>
      <c r="F55" s="102" t="s">
        <v>1027</v>
      </c>
      <c r="G55" s="102" t="s">
        <v>1027</v>
      </c>
      <c r="H55" s="102" t="s">
        <v>1027</v>
      </c>
      <c r="I55" s="102" t="s">
        <v>1027</v>
      </c>
      <c r="J55" s="102" t="s">
        <v>1027</v>
      </c>
      <c r="K55" s="102" t="s">
        <v>1027</v>
      </c>
      <c r="L55" s="102" t="s">
        <v>1027</v>
      </c>
      <c r="M55" s="102" t="s">
        <v>1027</v>
      </c>
      <c r="N55" s="102" t="s">
        <v>1027</v>
      </c>
      <c r="O55" s="102" t="s">
        <v>1027</v>
      </c>
      <c r="P55" s="102" t="s">
        <v>1027</v>
      </c>
      <c r="Q55" s="102" t="s">
        <v>1027</v>
      </c>
      <c r="R55" s="102" t="s">
        <v>1027</v>
      </c>
      <c r="S55" s="102" t="s">
        <v>1027</v>
      </c>
      <c r="T55" s="102" t="s">
        <v>1027</v>
      </c>
      <c r="U55" s="102" t="s">
        <v>1027</v>
      </c>
      <c r="V55" s="102" t="s">
        <v>1027</v>
      </c>
      <c r="W55" s="102" t="s">
        <v>1027</v>
      </c>
      <c r="X55" s="102" t="s">
        <v>1027</v>
      </c>
      <c r="Y55" s="102" t="s">
        <v>1027</v>
      </c>
      <c r="Z55" s="102" t="s">
        <v>1027</v>
      </c>
      <c r="AA55" s="102" t="s">
        <v>1027</v>
      </c>
      <c r="AB55" s="102"/>
      <c r="AC55" s="102"/>
      <c r="AD55" s="102"/>
      <c r="AE55" s="102"/>
      <c r="AF55" s="102"/>
      <c r="AG55" s="102"/>
      <c r="AH55" s="102"/>
      <c r="AI55" s="102"/>
      <c r="AJ55" s="102"/>
      <c r="AK55" s="102"/>
      <c r="AL55" s="102"/>
      <c r="AM55" s="102"/>
      <c r="AN55" s="102"/>
      <c r="AO55" s="102"/>
      <c r="AP55" s="102"/>
      <c r="AQ55" s="102"/>
      <c r="AR55" s="102"/>
      <c r="AS55" s="102"/>
      <c r="AT55" s="102"/>
      <c r="AU55" s="102"/>
      <c r="AV55" s="102"/>
      <c r="AW55" s="102"/>
      <c r="AX55" s="102"/>
      <c r="AY55" s="102"/>
      <c r="AZ55" s="102"/>
      <c r="BA55" s="102"/>
      <c r="BB55" s="102"/>
      <c r="BC55" s="102"/>
      <c r="BD55" s="102"/>
      <c r="BE55" s="102"/>
      <c r="BF55" s="102"/>
      <c r="BG55" s="102"/>
      <c r="BH55" s="102"/>
      <c r="BI55" s="102"/>
      <c r="BJ55" s="102"/>
      <c r="BK55" s="102"/>
      <c r="BL55" s="102"/>
      <c r="BM55" s="102"/>
      <c r="BN55" s="102"/>
      <c r="BO55" s="102"/>
      <c r="BP55" s="102"/>
      <c r="BQ55" s="102"/>
    </row>
    <row r="56" spans="1:69" s="98" customFormat="1" ht="13.2">
      <c r="A56" s="99" t="s">
        <v>329</v>
      </c>
      <c r="B56" s="100" t="s">
        <v>52</v>
      </c>
      <c r="C56" s="101">
        <v>8.5208331000000008</v>
      </c>
      <c r="D56" s="102" t="s">
        <v>1027</v>
      </c>
      <c r="E56" s="102">
        <v>13.600830137999999</v>
      </c>
      <c r="F56" s="102" t="s">
        <v>1027</v>
      </c>
      <c r="G56" s="102">
        <v>14.771940858000001</v>
      </c>
      <c r="H56" s="102">
        <v>13.596240296</v>
      </c>
      <c r="I56" s="102">
        <v>53.792023424999996</v>
      </c>
      <c r="J56" s="102">
        <v>24.560458358999998</v>
      </c>
      <c r="K56" s="102">
        <v>43.156928598</v>
      </c>
      <c r="L56" s="102">
        <v>34.194792755000002</v>
      </c>
      <c r="M56" s="102">
        <v>6.7481854009999998</v>
      </c>
      <c r="N56" s="102">
        <v>15.672517264</v>
      </c>
      <c r="O56" s="102">
        <v>549.26450112600003</v>
      </c>
      <c r="P56" s="102">
        <v>13.382206353000001</v>
      </c>
      <c r="Q56" s="102">
        <v>14.868377789</v>
      </c>
      <c r="R56" s="102">
        <v>10.198367659000001</v>
      </c>
      <c r="S56" s="102" t="s">
        <v>1027</v>
      </c>
      <c r="T56" s="102">
        <v>3.250997473</v>
      </c>
      <c r="U56" s="102">
        <v>39.015802856000001</v>
      </c>
      <c r="V56" s="102">
        <v>27.299393471999998</v>
      </c>
      <c r="W56" s="102">
        <v>48.639783921000003</v>
      </c>
      <c r="X56" s="102" t="s">
        <v>1027</v>
      </c>
      <c r="Y56" s="102">
        <v>6.110448002</v>
      </c>
      <c r="Z56" s="102">
        <v>4.6028633470000004</v>
      </c>
      <c r="AA56" s="102">
        <v>288.69324209000001</v>
      </c>
      <c r="AB56" s="102"/>
      <c r="AC56" s="102"/>
      <c r="AD56" s="102"/>
      <c r="AE56" s="102"/>
      <c r="AF56" s="102"/>
      <c r="AG56" s="102"/>
      <c r="AH56" s="102"/>
      <c r="AI56" s="102"/>
      <c r="AJ56" s="102"/>
      <c r="AK56" s="102"/>
      <c r="AL56" s="102"/>
      <c r="AM56" s="102"/>
      <c r="AN56" s="102"/>
      <c r="AO56" s="102"/>
      <c r="AP56" s="102"/>
      <c r="AQ56" s="102"/>
      <c r="AR56" s="102"/>
      <c r="AS56" s="102"/>
      <c r="AT56" s="102"/>
      <c r="AU56" s="102"/>
      <c r="AV56" s="102"/>
      <c r="AW56" s="102"/>
      <c r="AX56" s="102"/>
      <c r="AY56" s="102"/>
      <c r="AZ56" s="102"/>
      <c r="BA56" s="102"/>
      <c r="BB56" s="102"/>
      <c r="BC56" s="102"/>
      <c r="BD56" s="102"/>
      <c r="BE56" s="102"/>
      <c r="BF56" s="102"/>
      <c r="BG56" s="102"/>
      <c r="BH56" s="102"/>
      <c r="BI56" s="102"/>
      <c r="BJ56" s="102"/>
      <c r="BK56" s="102"/>
      <c r="BL56" s="102"/>
      <c r="BM56" s="102"/>
      <c r="BN56" s="102"/>
      <c r="BO56" s="102"/>
      <c r="BP56" s="102"/>
      <c r="BQ56" s="102"/>
    </row>
    <row r="57" spans="1:69" s="98" customFormat="1" ht="13.2">
      <c r="A57" s="99" t="s">
        <v>236</v>
      </c>
      <c r="B57" s="100" t="s">
        <v>48</v>
      </c>
      <c r="C57" s="101">
        <v>21.506300124999999</v>
      </c>
      <c r="D57" s="102" t="s">
        <v>1027</v>
      </c>
      <c r="E57" s="102" t="s">
        <v>1027</v>
      </c>
      <c r="F57" s="102">
        <v>5.8086745469999999</v>
      </c>
      <c r="G57" s="102" t="s">
        <v>1027</v>
      </c>
      <c r="H57" s="102">
        <v>17.306047399000001</v>
      </c>
      <c r="I57" s="102">
        <v>6.714748953</v>
      </c>
      <c r="J57" s="102">
        <v>4.741136558</v>
      </c>
      <c r="K57" s="102">
        <v>15.239503858000001</v>
      </c>
      <c r="L57" s="102" t="s">
        <v>1027</v>
      </c>
      <c r="M57" s="102">
        <v>6.7481854009999998</v>
      </c>
      <c r="N57" s="102" t="s">
        <v>1027</v>
      </c>
      <c r="O57" s="102">
        <v>905.27672763500004</v>
      </c>
      <c r="P57" s="102">
        <v>13.603074476</v>
      </c>
      <c r="Q57" s="102">
        <v>1.748345469</v>
      </c>
      <c r="R57" s="102">
        <v>73.534111358999994</v>
      </c>
      <c r="S57" s="102" t="s">
        <v>1027</v>
      </c>
      <c r="T57" s="102">
        <v>13.686422483999999</v>
      </c>
      <c r="U57" s="102">
        <v>179.89461372400001</v>
      </c>
      <c r="V57" s="102">
        <v>296.87399691600001</v>
      </c>
      <c r="W57" s="102">
        <v>16.337582872999999</v>
      </c>
      <c r="X57" s="102">
        <v>10.310813379000001</v>
      </c>
      <c r="Y57" s="102">
        <v>26.455334585999999</v>
      </c>
      <c r="Z57" s="102" t="s">
        <v>1027</v>
      </c>
      <c r="AA57" s="102">
        <v>69.226477525999996</v>
      </c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  <c r="AL57" s="102"/>
      <c r="AM57" s="102"/>
      <c r="AN57" s="102"/>
      <c r="AO57" s="102"/>
      <c r="AP57" s="102"/>
      <c r="AQ57" s="102"/>
      <c r="AR57" s="102"/>
      <c r="AS57" s="102"/>
      <c r="AT57" s="102"/>
      <c r="AU57" s="102"/>
      <c r="AV57" s="102"/>
      <c r="AW57" s="102"/>
      <c r="AX57" s="102"/>
      <c r="AY57" s="102"/>
      <c r="AZ57" s="102"/>
      <c r="BA57" s="102"/>
      <c r="BB57" s="102"/>
      <c r="BC57" s="102"/>
      <c r="BD57" s="102"/>
      <c r="BE57" s="102"/>
      <c r="BF57" s="102"/>
      <c r="BG57" s="102"/>
      <c r="BH57" s="102"/>
      <c r="BI57" s="102"/>
      <c r="BJ57" s="102"/>
      <c r="BK57" s="102"/>
      <c r="BL57" s="102"/>
      <c r="BM57" s="102"/>
      <c r="BN57" s="102"/>
      <c r="BO57" s="102"/>
      <c r="BP57" s="102"/>
      <c r="BQ57" s="102"/>
    </row>
    <row r="58" spans="1:69" s="98" customFormat="1" ht="13.2">
      <c r="A58" s="99" t="s">
        <v>434</v>
      </c>
      <c r="B58" s="100" t="s">
        <v>666</v>
      </c>
      <c r="C58" s="101" t="s">
        <v>1027</v>
      </c>
      <c r="D58" s="102" t="s">
        <v>1027</v>
      </c>
      <c r="E58" s="102">
        <v>5.0091552180000001</v>
      </c>
      <c r="F58" s="102">
        <v>5.8086745469999999</v>
      </c>
      <c r="G58" s="102" t="s">
        <v>1027</v>
      </c>
      <c r="H58" s="102" t="s">
        <v>1027</v>
      </c>
      <c r="I58" s="102" t="s">
        <v>1027</v>
      </c>
      <c r="J58" s="102" t="s">
        <v>1027</v>
      </c>
      <c r="K58" s="102">
        <v>2.8469946510000002</v>
      </c>
      <c r="L58" s="102" t="s">
        <v>1027</v>
      </c>
      <c r="M58" s="102" t="s">
        <v>1027</v>
      </c>
      <c r="N58" s="102" t="s">
        <v>1027</v>
      </c>
      <c r="O58" s="102">
        <v>51.027350562000002</v>
      </c>
      <c r="P58" s="102">
        <v>9.9922297639999993</v>
      </c>
      <c r="Q58" s="102" t="s">
        <v>1027</v>
      </c>
      <c r="R58" s="102" t="s">
        <v>1027</v>
      </c>
      <c r="S58" s="102" t="s">
        <v>1027</v>
      </c>
      <c r="T58" s="102" t="s">
        <v>1027</v>
      </c>
      <c r="U58" s="102">
        <v>4.8292539359999997</v>
      </c>
      <c r="V58" s="102" t="s">
        <v>1027</v>
      </c>
      <c r="W58" s="102" t="s">
        <v>1027</v>
      </c>
      <c r="X58" s="102" t="s">
        <v>1027</v>
      </c>
      <c r="Y58" s="102" t="s">
        <v>1027</v>
      </c>
      <c r="Z58" s="102" t="s">
        <v>1027</v>
      </c>
      <c r="AA58" s="102" t="s">
        <v>1027</v>
      </c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102"/>
      <c r="BB58" s="102"/>
      <c r="BC58" s="102"/>
      <c r="BD58" s="102"/>
      <c r="BE58" s="102"/>
      <c r="BF58" s="102"/>
      <c r="BG58" s="102"/>
      <c r="BH58" s="102"/>
      <c r="BI58" s="102"/>
      <c r="BJ58" s="102"/>
      <c r="BK58" s="102"/>
      <c r="BL58" s="102"/>
      <c r="BM58" s="102"/>
      <c r="BN58" s="102"/>
      <c r="BO58" s="102"/>
      <c r="BP58" s="102"/>
      <c r="BQ58" s="102"/>
    </row>
    <row r="59" spans="1:69" s="98" customFormat="1" ht="13.2">
      <c r="A59" s="103" t="s">
        <v>431</v>
      </c>
      <c r="B59" s="104" t="s">
        <v>667</v>
      </c>
      <c r="C59" s="105" t="s">
        <v>1027</v>
      </c>
      <c r="D59" s="106" t="s">
        <v>1027</v>
      </c>
      <c r="E59" s="106">
        <v>3.3376779179999998</v>
      </c>
      <c r="F59" s="106" t="s">
        <v>1027</v>
      </c>
      <c r="G59" s="106" t="s">
        <v>1027</v>
      </c>
      <c r="H59" s="106" t="s">
        <v>1027</v>
      </c>
      <c r="I59" s="106">
        <v>4.4025049569999997</v>
      </c>
      <c r="J59" s="106" t="s">
        <v>1027</v>
      </c>
      <c r="K59" s="106" t="s">
        <v>1027</v>
      </c>
      <c r="L59" s="106">
        <v>2.105720024</v>
      </c>
      <c r="M59" s="106" t="s">
        <v>1027</v>
      </c>
      <c r="N59" s="106" t="s">
        <v>1027</v>
      </c>
      <c r="O59" s="106">
        <v>21.451498371</v>
      </c>
      <c r="P59" s="106" t="s">
        <v>1027</v>
      </c>
      <c r="Q59" s="106" t="s">
        <v>1027</v>
      </c>
      <c r="R59" s="106">
        <v>43.645253269000001</v>
      </c>
      <c r="S59" s="106" t="s">
        <v>1027</v>
      </c>
      <c r="T59" s="106" t="s">
        <v>1027</v>
      </c>
      <c r="U59" s="106" t="s">
        <v>1027</v>
      </c>
      <c r="V59" s="106">
        <v>12.283071756</v>
      </c>
      <c r="W59" s="106" t="s">
        <v>1027</v>
      </c>
      <c r="X59" s="106">
        <v>14.131510889999999</v>
      </c>
      <c r="Y59" s="106" t="s">
        <v>1027</v>
      </c>
      <c r="Z59" s="106">
        <v>7.6728820339999997</v>
      </c>
      <c r="AA59" s="106">
        <v>7.7086282949999996</v>
      </c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</row>
    <row r="60" spans="1:69" s="98" customFormat="1" ht="13.2">
      <c r="A60" s="107" t="s">
        <v>668</v>
      </c>
      <c r="B60" s="108" t="s">
        <v>669</v>
      </c>
      <c r="C60" s="109" t="s">
        <v>1027</v>
      </c>
      <c r="D60" s="110" t="s">
        <v>1027</v>
      </c>
      <c r="E60" s="110" t="s">
        <v>1027</v>
      </c>
      <c r="F60" s="110" t="s">
        <v>1027</v>
      </c>
      <c r="G60" s="110" t="s">
        <v>1027</v>
      </c>
      <c r="H60" s="110" t="s">
        <v>1027</v>
      </c>
      <c r="I60" s="110" t="s">
        <v>1027</v>
      </c>
      <c r="J60" s="110" t="s">
        <v>1027</v>
      </c>
      <c r="K60" s="110" t="s">
        <v>1027</v>
      </c>
      <c r="L60" s="110" t="s">
        <v>1027</v>
      </c>
      <c r="M60" s="110" t="s">
        <v>1027</v>
      </c>
      <c r="N60" s="110" t="s">
        <v>1027</v>
      </c>
      <c r="O60" s="110" t="s">
        <v>1027</v>
      </c>
      <c r="P60" s="110" t="s">
        <v>1027</v>
      </c>
      <c r="Q60" s="110" t="s">
        <v>1027</v>
      </c>
      <c r="R60" s="110" t="s">
        <v>1027</v>
      </c>
      <c r="S60" s="110" t="s">
        <v>1027</v>
      </c>
      <c r="T60" s="110" t="s">
        <v>1027</v>
      </c>
      <c r="U60" s="110" t="s">
        <v>1027</v>
      </c>
      <c r="V60" s="110" t="s">
        <v>1027</v>
      </c>
      <c r="W60" s="110" t="s">
        <v>1027</v>
      </c>
      <c r="X60" s="110" t="s">
        <v>1027</v>
      </c>
      <c r="Y60" s="110" t="s">
        <v>1027</v>
      </c>
      <c r="Z60" s="110" t="s">
        <v>1027</v>
      </c>
      <c r="AA60" s="110" t="s">
        <v>1027</v>
      </c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  <c r="AO60" s="110"/>
      <c r="AP60" s="110"/>
      <c r="AQ60" s="110"/>
      <c r="AR60" s="110"/>
      <c r="AS60" s="110"/>
      <c r="AT60" s="110"/>
      <c r="AU60" s="110"/>
      <c r="AV60" s="110"/>
      <c r="AW60" s="110"/>
      <c r="AX60" s="110"/>
      <c r="AY60" s="110"/>
      <c r="AZ60" s="110"/>
      <c r="BA60" s="110"/>
      <c r="BB60" s="110"/>
      <c r="BC60" s="110"/>
      <c r="BD60" s="110"/>
      <c r="BE60" s="110"/>
      <c r="BF60" s="110"/>
      <c r="BG60" s="110"/>
      <c r="BH60" s="110"/>
      <c r="BI60" s="110"/>
      <c r="BJ60" s="110"/>
      <c r="BK60" s="110"/>
      <c r="BL60" s="110"/>
      <c r="BM60" s="110"/>
      <c r="BN60" s="110"/>
      <c r="BO60" s="110"/>
      <c r="BP60" s="110"/>
      <c r="BQ60" s="110"/>
    </row>
    <row r="61" spans="1:69" s="98" customFormat="1" ht="13.2">
      <c r="A61" s="99" t="s">
        <v>301</v>
      </c>
      <c r="B61" s="100" t="s">
        <v>45</v>
      </c>
      <c r="C61" s="101">
        <v>24.010116755999999</v>
      </c>
      <c r="D61" s="102" t="s">
        <v>1027</v>
      </c>
      <c r="E61" s="102">
        <v>14.006309477</v>
      </c>
      <c r="F61" s="102">
        <v>39.207026485</v>
      </c>
      <c r="G61" s="102">
        <v>12.835539214000001</v>
      </c>
      <c r="H61" s="102">
        <v>75.062115500000004</v>
      </c>
      <c r="I61" s="102">
        <v>324.56466452699999</v>
      </c>
      <c r="J61" s="102">
        <v>36.412425249000002</v>
      </c>
      <c r="K61" s="102">
        <v>1145.4239839689999</v>
      </c>
      <c r="L61" s="102">
        <v>35.257675124000002</v>
      </c>
      <c r="M61" s="102" t="s">
        <v>1027</v>
      </c>
      <c r="N61" s="102">
        <v>23.724875583999999</v>
      </c>
      <c r="O61" s="102">
        <v>1472.7737760810001</v>
      </c>
      <c r="P61" s="102">
        <v>42.729421752999997</v>
      </c>
      <c r="Q61" s="102">
        <v>65.478154015000001</v>
      </c>
      <c r="R61" s="102">
        <v>53.811831890000001</v>
      </c>
      <c r="S61" s="102" t="s">
        <v>1027</v>
      </c>
      <c r="T61" s="102">
        <v>118.826829823</v>
      </c>
      <c r="U61" s="102">
        <v>13.396590821</v>
      </c>
      <c r="V61" s="102">
        <v>532.39087175400005</v>
      </c>
      <c r="W61" s="102">
        <v>3.4389885680000001</v>
      </c>
      <c r="X61" s="102">
        <v>105</v>
      </c>
      <c r="Y61" s="102">
        <v>328.21488159900002</v>
      </c>
      <c r="Z61" s="102">
        <v>60.305514774000002</v>
      </c>
      <c r="AA61" s="102">
        <v>208.770557467</v>
      </c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102"/>
      <c r="AU61" s="102"/>
      <c r="AV61" s="102"/>
      <c r="AW61" s="102"/>
      <c r="AX61" s="102"/>
      <c r="AY61" s="102"/>
      <c r="AZ61" s="102"/>
      <c r="BA61" s="102"/>
      <c r="BB61" s="102"/>
      <c r="BC61" s="102"/>
      <c r="BD61" s="102"/>
      <c r="BE61" s="102"/>
      <c r="BF61" s="102"/>
      <c r="BG61" s="102"/>
      <c r="BH61" s="102"/>
      <c r="BI61" s="102"/>
      <c r="BJ61" s="102"/>
      <c r="BK61" s="102"/>
      <c r="BL61" s="102"/>
      <c r="BM61" s="102"/>
      <c r="BN61" s="102"/>
      <c r="BO61" s="102"/>
      <c r="BP61" s="102"/>
      <c r="BQ61" s="102"/>
    </row>
    <row r="62" spans="1:69" s="98" customFormat="1" ht="13.2">
      <c r="A62" s="99" t="s">
        <v>670</v>
      </c>
      <c r="B62" s="100" t="s">
        <v>671</v>
      </c>
      <c r="C62" s="101">
        <v>15</v>
      </c>
      <c r="D62" s="102">
        <v>4.0286275079999996</v>
      </c>
      <c r="E62" s="102">
        <v>11.704414460000001</v>
      </c>
      <c r="F62" s="102">
        <v>20.431294729000001</v>
      </c>
      <c r="G62" s="102" t="s">
        <v>1027</v>
      </c>
      <c r="H62" s="102">
        <v>25</v>
      </c>
      <c r="I62" s="102">
        <v>11</v>
      </c>
      <c r="J62" s="102" t="s">
        <v>1027</v>
      </c>
      <c r="K62" s="102">
        <v>36.500275496</v>
      </c>
      <c r="L62" s="102">
        <v>33.663244964</v>
      </c>
      <c r="M62" s="102" t="s">
        <v>1027</v>
      </c>
      <c r="N62" s="102" t="s">
        <v>1027</v>
      </c>
      <c r="O62" s="102">
        <v>80.05545875</v>
      </c>
      <c r="P62" s="102">
        <v>27.117411988000001</v>
      </c>
      <c r="Q62" s="102" t="s">
        <v>1027</v>
      </c>
      <c r="R62" s="102" t="s">
        <v>1027</v>
      </c>
      <c r="S62" s="102" t="s">
        <v>1027</v>
      </c>
      <c r="T62" s="102">
        <v>13.347409432999999</v>
      </c>
      <c r="U62" s="102">
        <v>9.0078435419999998</v>
      </c>
      <c r="V62" s="102" t="s">
        <v>1027</v>
      </c>
      <c r="W62" s="102" t="s">
        <v>1027</v>
      </c>
      <c r="X62" s="102">
        <v>2.8053018299999999</v>
      </c>
      <c r="Y62" s="102">
        <v>21</v>
      </c>
      <c r="Z62" s="102">
        <v>69.837223514000002</v>
      </c>
      <c r="AA62" s="102" t="s">
        <v>1027</v>
      </c>
      <c r="AB62" s="102"/>
      <c r="AC62" s="102"/>
      <c r="AD62" s="102"/>
      <c r="AE62" s="102"/>
      <c r="AF62" s="102"/>
      <c r="AG62" s="102"/>
      <c r="AH62" s="102"/>
      <c r="AI62" s="102"/>
      <c r="AJ62" s="102"/>
      <c r="AK62" s="102"/>
      <c r="AL62" s="102"/>
      <c r="AM62" s="102"/>
      <c r="AN62" s="102"/>
      <c r="AO62" s="102"/>
      <c r="AP62" s="102"/>
      <c r="AQ62" s="102"/>
      <c r="AR62" s="102"/>
      <c r="AS62" s="102"/>
      <c r="AT62" s="102"/>
      <c r="AU62" s="102"/>
      <c r="AV62" s="102"/>
      <c r="AW62" s="102"/>
      <c r="AX62" s="102"/>
      <c r="AY62" s="102"/>
      <c r="AZ62" s="102"/>
      <c r="BA62" s="102"/>
      <c r="BB62" s="102"/>
      <c r="BC62" s="102"/>
      <c r="BD62" s="102"/>
      <c r="BE62" s="102"/>
      <c r="BF62" s="102"/>
      <c r="BG62" s="102"/>
      <c r="BH62" s="102"/>
      <c r="BI62" s="102"/>
      <c r="BJ62" s="102"/>
      <c r="BK62" s="102"/>
      <c r="BL62" s="102"/>
      <c r="BM62" s="102"/>
      <c r="BN62" s="102"/>
      <c r="BO62" s="102"/>
      <c r="BP62" s="102"/>
      <c r="BQ62" s="102"/>
    </row>
    <row r="63" spans="1:69" s="98" customFormat="1" ht="13.2">
      <c r="A63" s="99" t="s">
        <v>553</v>
      </c>
      <c r="B63" s="100" t="s">
        <v>554</v>
      </c>
      <c r="C63" s="101">
        <v>16.006744504</v>
      </c>
      <c r="D63" s="102" t="s">
        <v>1027</v>
      </c>
      <c r="E63" s="102">
        <v>11.402563083</v>
      </c>
      <c r="F63" s="102">
        <v>26.076782394999999</v>
      </c>
      <c r="G63" s="102" t="s">
        <v>1027</v>
      </c>
      <c r="H63" s="102" t="s">
        <v>1027</v>
      </c>
      <c r="I63" s="102">
        <v>38.617880384999999</v>
      </c>
      <c r="J63" s="102">
        <v>11.430115026999999</v>
      </c>
      <c r="K63" s="102">
        <v>9.0439096449999994</v>
      </c>
      <c r="L63" s="102" t="s">
        <v>1027</v>
      </c>
      <c r="M63" s="102" t="s">
        <v>1027</v>
      </c>
      <c r="N63" s="102" t="s">
        <v>1027</v>
      </c>
      <c r="O63" s="102">
        <v>87.171814738999998</v>
      </c>
      <c r="P63" s="102">
        <v>14.216648294000001</v>
      </c>
      <c r="Q63" s="102" t="s">
        <v>1027</v>
      </c>
      <c r="R63" s="102" t="s">
        <v>1027</v>
      </c>
      <c r="S63" s="102" t="s">
        <v>1027</v>
      </c>
      <c r="T63" s="102">
        <v>14.707860289999999</v>
      </c>
      <c r="U63" s="102" t="s">
        <v>1027</v>
      </c>
      <c r="V63" s="102" t="s">
        <v>1027</v>
      </c>
      <c r="W63" s="102" t="s">
        <v>1027</v>
      </c>
      <c r="X63" s="102">
        <v>37.117147946999999</v>
      </c>
      <c r="Y63" s="102" t="s">
        <v>1027</v>
      </c>
      <c r="Z63" s="102">
        <v>4.6055782430000001</v>
      </c>
      <c r="AA63" s="102">
        <v>15</v>
      </c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102"/>
      <c r="AN63" s="102"/>
      <c r="AO63" s="102"/>
      <c r="AP63" s="102"/>
      <c r="AQ63" s="102"/>
      <c r="AR63" s="102"/>
      <c r="AS63" s="102"/>
      <c r="AT63" s="102"/>
      <c r="AU63" s="102"/>
      <c r="AV63" s="102"/>
      <c r="AW63" s="102"/>
      <c r="AX63" s="102"/>
      <c r="AY63" s="102"/>
      <c r="AZ63" s="102"/>
      <c r="BA63" s="102"/>
      <c r="BB63" s="102"/>
      <c r="BC63" s="102"/>
      <c r="BD63" s="102"/>
      <c r="BE63" s="102"/>
      <c r="BF63" s="102"/>
      <c r="BG63" s="102"/>
      <c r="BH63" s="102"/>
      <c r="BI63" s="102"/>
      <c r="BJ63" s="102"/>
      <c r="BK63" s="102"/>
      <c r="BL63" s="102"/>
      <c r="BM63" s="102"/>
      <c r="BN63" s="102"/>
      <c r="BO63" s="102"/>
      <c r="BP63" s="102"/>
      <c r="BQ63" s="102"/>
    </row>
    <row r="64" spans="1:69" s="98" customFormat="1" ht="13.2">
      <c r="A64" s="99" t="s">
        <v>672</v>
      </c>
      <c r="B64" s="100" t="s">
        <v>673</v>
      </c>
      <c r="C64" s="101" t="s">
        <v>1027</v>
      </c>
      <c r="D64" s="102" t="s">
        <v>1027</v>
      </c>
      <c r="E64" s="102">
        <v>7.8442624209999998</v>
      </c>
      <c r="F64" s="102">
        <v>16.275117507000001</v>
      </c>
      <c r="G64" s="102" t="s">
        <v>1027</v>
      </c>
      <c r="H64" s="102" t="s">
        <v>1027</v>
      </c>
      <c r="I64" s="102">
        <v>4.568483648</v>
      </c>
      <c r="J64" s="102" t="s">
        <v>1027</v>
      </c>
      <c r="K64" s="102" t="s">
        <v>1027</v>
      </c>
      <c r="L64" s="102" t="s">
        <v>1027</v>
      </c>
      <c r="M64" s="102" t="s">
        <v>1027</v>
      </c>
      <c r="N64" s="102" t="s">
        <v>1027</v>
      </c>
      <c r="O64" s="102">
        <v>46.119580409000001</v>
      </c>
      <c r="P64" s="102">
        <v>5.4329016010000002</v>
      </c>
      <c r="Q64" s="102" t="s">
        <v>1027</v>
      </c>
      <c r="R64" s="102">
        <v>1.9669148510000001</v>
      </c>
      <c r="S64" s="102" t="s">
        <v>1027</v>
      </c>
      <c r="T64" s="102" t="s">
        <v>1027</v>
      </c>
      <c r="U64" s="102" t="s">
        <v>1027</v>
      </c>
      <c r="V64" s="102" t="s">
        <v>1027</v>
      </c>
      <c r="W64" s="102" t="s">
        <v>1027</v>
      </c>
      <c r="X64" s="102" t="s">
        <v>1027</v>
      </c>
      <c r="Y64" s="102" t="s">
        <v>1027</v>
      </c>
      <c r="Z64" s="102">
        <v>13</v>
      </c>
      <c r="AA64" s="102">
        <v>8.1683671709999999</v>
      </c>
      <c r="AB64" s="102"/>
      <c r="AC64" s="102"/>
      <c r="AD64" s="102"/>
      <c r="AE64" s="102"/>
      <c r="AF64" s="102"/>
      <c r="AG64" s="102"/>
      <c r="AH64" s="102"/>
      <c r="AI64" s="102"/>
      <c r="AJ64" s="102"/>
      <c r="AK64" s="102"/>
      <c r="AL64" s="102"/>
      <c r="AM64" s="102"/>
      <c r="AN64" s="102"/>
      <c r="AO64" s="102"/>
      <c r="AP64" s="102"/>
      <c r="AQ64" s="102"/>
      <c r="AR64" s="102"/>
      <c r="AS64" s="102"/>
      <c r="AT64" s="102"/>
      <c r="AU64" s="102"/>
      <c r="AV64" s="102"/>
      <c r="AW64" s="102"/>
      <c r="AX64" s="102"/>
      <c r="AY64" s="102"/>
      <c r="AZ64" s="102"/>
      <c r="BA64" s="102"/>
      <c r="BB64" s="102"/>
      <c r="BC64" s="102"/>
      <c r="BD64" s="102"/>
      <c r="BE64" s="102"/>
      <c r="BF64" s="102"/>
      <c r="BG64" s="102"/>
      <c r="BH64" s="102"/>
      <c r="BI64" s="102"/>
      <c r="BJ64" s="102"/>
      <c r="BK64" s="102"/>
      <c r="BL64" s="102"/>
      <c r="BM64" s="102"/>
      <c r="BN64" s="102"/>
      <c r="BO64" s="102"/>
      <c r="BP64" s="102"/>
      <c r="BQ64" s="102"/>
    </row>
    <row r="65" spans="1:69" s="98" customFormat="1" ht="13.2">
      <c r="A65" s="99" t="s">
        <v>674</v>
      </c>
      <c r="B65" s="100" t="s">
        <v>675</v>
      </c>
      <c r="C65" s="101" t="s">
        <v>1027</v>
      </c>
      <c r="D65" s="102" t="s">
        <v>1027</v>
      </c>
      <c r="E65" s="102">
        <v>1</v>
      </c>
      <c r="F65" s="102" t="s">
        <v>1027</v>
      </c>
      <c r="G65" s="102" t="s">
        <v>1027</v>
      </c>
      <c r="H65" s="102" t="s">
        <v>1027</v>
      </c>
      <c r="I65" s="102" t="s">
        <v>1027</v>
      </c>
      <c r="J65" s="102" t="s">
        <v>1027</v>
      </c>
      <c r="K65" s="102" t="s">
        <v>1027</v>
      </c>
      <c r="L65" s="102" t="s">
        <v>1027</v>
      </c>
      <c r="M65" s="102" t="s">
        <v>1027</v>
      </c>
      <c r="N65" s="102">
        <v>3.4547502529999998</v>
      </c>
      <c r="O65" s="102">
        <v>6.0431871380000004</v>
      </c>
      <c r="P65" s="102" t="s">
        <v>1027</v>
      </c>
      <c r="Q65" s="102" t="s">
        <v>1027</v>
      </c>
      <c r="R65" s="102" t="s">
        <v>1027</v>
      </c>
      <c r="S65" s="102" t="s">
        <v>1027</v>
      </c>
      <c r="T65" s="102" t="s">
        <v>1027</v>
      </c>
      <c r="U65" s="102" t="s">
        <v>1027</v>
      </c>
      <c r="V65" s="102" t="s">
        <v>1027</v>
      </c>
      <c r="W65" s="102" t="s">
        <v>1027</v>
      </c>
      <c r="X65" s="102">
        <v>2.9709993849999998</v>
      </c>
      <c r="Y65" s="102" t="s">
        <v>1027</v>
      </c>
      <c r="Z65" s="102" t="s">
        <v>1027</v>
      </c>
      <c r="AA65" s="102" t="s">
        <v>1027</v>
      </c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02"/>
      <c r="BD65" s="102"/>
      <c r="BE65" s="102"/>
      <c r="BF65" s="102"/>
      <c r="BG65" s="102"/>
      <c r="BH65" s="102"/>
      <c r="BI65" s="102"/>
      <c r="BJ65" s="102"/>
      <c r="BK65" s="102"/>
      <c r="BL65" s="102"/>
      <c r="BM65" s="102"/>
      <c r="BN65" s="102"/>
      <c r="BO65" s="102"/>
      <c r="BP65" s="102"/>
      <c r="BQ65" s="102"/>
    </row>
    <row r="66" spans="1:69" s="98" customFormat="1" ht="13.2">
      <c r="A66" s="99" t="s">
        <v>255</v>
      </c>
      <c r="B66" s="100" t="s">
        <v>552</v>
      </c>
      <c r="C66" s="101" t="s">
        <v>1027</v>
      </c>
      <c r="D66" s="102">
        <v>2.1207510150000002</v>
      </c>
      <c r="E66" s="102">
        <v>5.2205923920000004</v>
      </c>
      <c r="F66" s="102">
        <v>8.0391054700000009</v>
      </c>
      <c r="G66" s="102" t="s">
        <v>1027</v>
      </c>
      <c r="H66" s="102">
        <v>8</v>
      </c>
      <c r="I66" s="102">
        <v>22.746884790999999</v>
      </c>
      <c r="J66" s="102" t="s">
        <v>1027</v>
      </c>
      <c r="K66" s="102" t="s">
        <v>1027</v>
      </c>
      <c r="L66" s="102">
        <v>5.0844449520000001</v>
      </c>
      <c r="M66" s="102">
        <v>9.3340361089999995</v>
      </c>
      <c r="N66" s="102" t="s">
        <v>1027</v>
      </c>
      <c r="O66" s="102">
        <v>49.254517974000002</v>
      </c>
      <c r="P66" s="102">
        <v>9.1209932019999993</v>
      </c>
      <c r="Q66" s="102" t="s">
        <v>1027</v>
      </c>
      <c r="R66" s="102">
        <v>10.798435904</v>
      </c>
      <c r="S66" s="102">
        <v>2.3711577629999998</v>
      </c>
      <c r="T66" s="102">
        <v>4.5621408280000004</v>
      </c>
      <c r="U66" s="102" t="s">
        <v>1027</v>
      </c>
      <c r="V66" s="102">
        <v>7.7607747170000003</v>
      </c>
      <c r="W66" s="102">
        <v>15.746375719</v>
      </c>
      <c r="X66" s="102">
        <v>25.898274371999999</v>
      </c>
      <c r="Y66" s="102">
        <v>5.2089694370000004</v>
      </c>
      <c r="Z66" s="102" t="s">
        <v>1027</v>
      </c>
      <c r="AA66" s="102">
        <v>7.9069974089999997</v>
      </c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/>
      <c r="BO66" s="102"/>
      <c r="BP66" s="102"/>
      <c r="BQ66" s="102"/>
    </row>
    <row r="67" spans="1:69" s="98" customFormat="1" ht="13.2">
      <c r="A67" s="99" t="s">
        <v>676</v>
      </c>
      <c r="B67" s="100" t="s">
        <v>677</v>
      </c>
      <c r="C67" s="101" t="s">
        <v>1027</v>
      </c>
      <c r="D67" s="102" t="s">
        <v>1027</v>
      </c>
      <c r="E67" s="102" t="s">
        <v>1027</v>
      </c>
      <c r="F67" s="102" t="s">
        <v>1027</v>
      </c>
      <c r="G67" s="102" t="s">
        <v>1027</v>
      </c>
      <c r="H67" s="102" t="s">
        <v>1027</v>
      </c>
      <c r="I67" s="102" t="s">
        <v>1027</v>
      </c>
      <c r="J67" s="102">
        <v>38.691545365000003</v>
      </c>
      <c r="K67" s="102">
        <v>12.020752241</v>
      </c>
      <c r="L67" s="102" t="s">
        <v>1027</v>
      </c>
      <c r="M67" s="102">
        <v>29.016271138</v>
      </c>
      <c r="N67" s="102" t="s">
        <v>1027</v>
      </c>
      <c r="O67" s="102">
        <v>48.223548313999999</v>
      </c>
      <c r="P67" s="102">
        <v>9.7191131029999998</v>
      </c>
      <c r="Q67" s="102" t="s">
        <v>1027</v>
      </c>
      <c r="R67" s="102">
        <v>91.821344530000005</v>
      </c>
      <c r="S67" s="102" t="s">
        <v>1027</v>
      </c>
      <c r="T67" s="102" t="s">
        <v>1027</v>
      </c>
      <c r="U67" s="102">
        <v>10</v>
      </c>
      <c r="V67" s="102" t="s">
        <v>1027</v>
      </c>
      <c r="W67" s="102">
        <v>32.104962841000003</v>
      </c>
      <c r="X67" s="102">
        <v>41.083566154000003</v>
      </c>
      <c r="Y67" s="102" t="s">
        <v>1027</v>
      </c>
      <c r="Z67" s="102">
        <v>14.251548904</v>
      </c>
      <c r="AA67" s="102">
        <v>43.674078530000003</v>
      </c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</row>
    <row r="68" spans="1:69" s="98" customFormat="1" ht="13.2">
      <c r="A68" s="99" t="s">
        <v>678</v>
      </c>
      <c r="B68" s="100" t="s">
        <v>679</v>
      </c>
      <c r="C68" s="101" t="s">
        <v>1027</v>
      </c>
      <c r="D68" s="102" t="s">
        <v>1027</v>
      </c>
      <c r="E68" s="102" t="s">
        <v>1027</v>
      </c>
      <c r="F68" s="102">
        <v>7.6830453859999999</v>
      </c>
      <c r="G68" s="102" t="s">
        <v>1027</v>
      </c>
      <c r="H68" s="102" t="s">
        <v>1027</v>
      </c>
      <c r="I68" s="102">
        <v>10.9816222</v>
      </c>
      <c r="J68" s="102" t="s">
        <v>1027</v>
      </c>
      <c r="K68" s="102">
        <v>17.342044864999998</v>
      </c>
      <c r="L68" s="102" t="s">
        <v>1027</v>
      </c>
      <c r="M68" s="102" t="s">
        <v>1027</v>
      </c>
      <c r="N68" s="102" t="s">
        <v>1027</v>
      </c>
      <c r="O68" s="102">
        <v>29.166920469000001</v>
      </c>
      <c r="P68" s="102" t="s">
        <v>1027</v>
      </c>
      <c r="Q68" s="102" t="s">
        <v>1027</v>
      </c>
      <c r="R68" s="102" t="s">
        <v>1027</v>
      </c>
      <c r="S68" s="102" t="s">
        <v>1027</v>
      </c>
      <c r="T68" s="102" t="s">
        <v>1027</v>
      </c>
      <c r="U68" s="102" t="s">
        <v>1027</v>
      </c>
      <c r="V68" s="102">
        <v>4.6060017980000003</v>
      </c>
      <c r="W68" s="102" t="s">
        <v>1027</v>
      </c>
      <c r="X68" s="102" t="s">
        <v>1027</v>
      </c>
      <c r="Y68" s="102" t="s">
        <v>1027</v>
      </c>
      <c r="Z68" s="102" t="s">
        <v>1027</v>
      </c>
      <c r="AA68" s="102" t="s">
        <v>1027</v>
      </c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</row>
    <row r="69" spans="1:69" s="98" customFormat="1" ht="13.2">
      <c r="A69" s="99" t="s">
        <v>680</v>
      </c>
      <c r="B69" s="100" t="s">
        <v>681</v>
      </c>
      <c r="C69" s="101" t="s">
        <v>1027</v>
      </c>
      <c r="D69" s="102" t="s">
        <v>1027</v>
      </c>
      <c r="E69" s="102" t="s">
        <v>1027</v>
      </c>
      <c r="F69" s="102" t="s">
        <v>1027</v>
      </c>
      <c r="G69" s="102" t="s">
        <v>1027</v>
      </c>
      <c r="H69" s="102" t="s">
        <v>1027</v>
      </c>
      <c r="I69" s="102" t="s">
        <v>1027</v>
      </c>
      <c r="J69" s="102" t="s">
        <v>1027</v>
      </c>
      <c r="K69" s="102" t="s">
        <v>1027</v>
      </c>
      <c r="L69" s="102" t="s">
        <v>1027</v>
      </c>
      <c r="M69" s="102" t="s">
        <v>1027</v>
      </c>
      <c r="N69" s="102" t="s">
        <v>1027</v>
      </c>
      <c r="O69" s="102">
        <v>18.492426818999999</v>
      </c>
      <c r="P69" s="102" t="s">
        <v>1027</v>
      </c>
      <c r="Q69" s="102" t="s">
        <v>1027</v>
      </c>
      <c r="R69" s="102" t="s">
        <v>1027</v>
      </c>
      <c r="S69" s="102" t="s">
        <v>1027</v>
      </c>
      <c r="T69" s="102">
        <v>10.218743236</v>
      </c>
      <c r="U69" s="102" t="s">
        <v>1027</v>
      </c>
      <c r="V69" s="102" t="s">
        <v>1027</v>
      </c>
      <c r="W69" s="102">
        <v>2.3452335639999999</v>
      </c>
      <c r="X69" s="102" t="s">
        <v>1027</v>
      </c>
      <c r="Y69" s="102" t="s">
        <v>1027</v>
      </c>
      <c r="Z69" s="102" t="s">
        <v>1027</v>
      </c>
      <c r="AA69" s="102" t="s">
        <v>1027</v>
      </c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</row>
    <row r="70" spans="1:69" s="98" customFormat="1" ht="13.2">
      <c r="A70" s="99" t="s">
        <v>682</v>
      </c>
      <c r="B70" s="100" t="s">
        <v>683</v>
      </c>
      <c r="C70" s="101" t="s">
        <v>1027</v>
      </c>
      <c r="D70" s="102">
        <v>1.09129327</v>
      </c>
      <c r="E70" s="102">
        <v>1.6246724809999999</v>
      </c>
      <c r="F70" s="102">
        <v>7.1604308850000002</v>
      </c>
      <c r="G70" s="102" t="s">
        <v>1027</v>
      </c>
      <c r="H70" s="102">
        <v>5.7128352189999996</v>
      </c>
      <c r="I70" s="102">
        <v>15.017827092999999</v>
      </c>
      <c r="J70" s="102">
        <v>4.4204114839999997</v>
      </c>
      <c r="K70" s="102">
        <v>6.9536088349999998</v>
      </c>
      <c r="L70" s="102" t="s">
        <v>1027</v>
      </c>
      <c r="M70" s="102" t="s">
        <v>1027</v>
      </c>
      <c r="N70" s="102" t="s">
        <v>1027</v>
      </c>
      <c r="O70" s="102">
        <v>25.824158781000001</v>
      </c>
      <c r="P70" s="102">
        <v>30.907952533</v>
      </c>
      <c r="Q70" s="102" t="s">
        <v>1027</v>
      </c>
      <c r="R70" s="102">
        <v>5.5569214269999998</v>
      </c>
      <c r="S70" s="102">
        <v>2.3711577629999998</v>
      </c>
      <c r="T70" s="102">
        <v>3.3446937000000001</v>
      </c>
      <c r="U70" s="102" t="s">
        <v>1027</v>
      </c>
      <c r="V70" s="102" t="s">
        <v>1027</v>
      </c>
      <c r="W70" s="102" t="s">
        <v>1027</v>
      </c>
      <c r="X70" s="102" t="s">
        <v>1027</v>
      </c>
      <c r="Y70" s="102">
        <v>3.243379118</v>
      </c>
      <c r="Z70" s="102" t="s">
        <v>1027</v>
      </c>
      <c r="AA70" s="102" t="s">
        <v>1027</v>
      </c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</row>
    <row r="71" spans="1:69" s="98" customFormat="1" ht="13.2">
      <c r="A71" s="99" t="s">
        <v>684</v>
      </c>
      <c r="B71" s="100" t="s">
        <v>685</v>
      </c>
      <c r="C71" s="101" t="s">
        <v>1027</v>
      </c>
      <c r="D71" s="102" t="s">
        <v>1027</v>
      </c>
      <c r="E71" s="102" t="s">
        <v>1027</v>
      </c>
      <c r="F71" s="102" t="s">
        <v>1027</v>
      </c>
      <c r="G71" s="102" t="s">
        <v>1027</v>
      </c>
      <c r="H71" s="102" t="s">
        <v>1027</v>
      </c>
      <c r="I71" s="102" t="s">
        <v>1027</v>
      </c>
      <c r="J71" s="102" t="s">
        <v>1027</v>
      </c>
      <c r="K71" s="102" t="s">
        <v>1027</v>
      </c>
      <c r="L71" s="102" t="s">
        <v>1027</v>
      </c>
      <c r="M71" s="102" t="s">
        <v>1027</v>
      </c>
      <c r="N71" s="102" t="s">
        <v>1027</v>
      </c>
      <c r="O71" s="102" t="s">
        <v>1027</v>
      </c>
      <c r="P71" s="102" t="s">
        <v>1027</v>
      </c>
      <c r="Q71" s="102" t="s">
        <v>1027</v>
      </c>
      <c r="R71" s="102" t="s">
        <v>1027</v>
      </c>
      <c r="S71" s="102" t="s">
        <v>1027</v>
      </c>
      <c r="T71" s="102" t="s">
        <v>1027</v>
      </c>
      <c r="U71" s="102" t="s">
        <v>1027</v>
      </c>
      <c r="V71" s="102" t="s">
        <v>1027</v>
      </c>
      <c r="W71" s="102" t="s">
        <v>1027</v>
      </c>
      <c r="X71" s="102" t="s">
        <v>1027</v>
      </c>
      <c r="Y71" s="102" t="s">
        <v>1027</v>
      </c>
      <c r="Z71" s="102" t="s">
        <v>1027</v>
      </c>
      <c r="AA71" s="102" t="s">
        <v>1027</v>
      </c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</row>
    <row r="72" spans="1:69" s="98" customFormat="1" ht="13.2">
      <c r="A72" s="99" t="s">
        <v>243</v>
      </c>
      <c r="B72" s="100" t="s">
        <v>686</v>
      </c>
      <c r="C72" s="101">
        <v>20.517588158999999</v>
      </c>
      <c r="D72" s="102">
        <v>5.3327952999999999</v>
      </c>
      <c r="E72" s="102">
        <v>40.164856258</v>
      </c>
      <c r="F72" s="102">
        <v>47.436209024999997</v>
      </c>
      <c r="G72" s="102">
        <v>5.0516329730000002</v>
      </c>
      <c r="H72" s="102">
        <v>13.171340148000001</v>
      </c>
      <c r="I72" s="102">
        <v>82.370929961000002</v>
      </c>
      <c r="J72" s="102">
        <v>37</v>
      </c>
      <c r="K72" s="102">
        <v>51.068298296999998</v>
      </c>
      <c r="L72" s="102">
        <v>10.168889905</v>
      </c>
      <c r="M72" s="102" t="s">
        <v>1027</v>
      </c>
      <c r="N72" s="102">
        <v>105.96699448299999</v>
      </c>
      <c r="O72" s="102">
        <v>525.08138698200003</v>
      </c>
      <c r="P72" s="102">
        <v>42.992530928999997</v>
      </c>
      <c r="Q72" s="102">
        <v>40.699788204000001</v>
      </c>
      <c r="R72" s="102">
        <v>83.908796409999994</v>
      </c>
      <c r="S72" s="102">
        <v>4.7423155259999996</v>
      </c>
      <c r="T72" s="102">
        <v>24.494810904000001</v>
      </c>
      <c r="U72" s="102">
        <v>50.988811839</v>
      </c>
      <c r="V72" s="102">
        <v>31.796901256999998</v>
      </c>
      <c r="W72" s="102">
        <v>20.379625278999999</v>
      </c>
      <c r="X72" s="102">
        <v>25.771441057000001</v>
      </c>
      <c r="Y72" s="102">
        <v>5.2089694370000004</v>
      </c>
      <c r="Z72" s="102">
        <v>7.4218835179999996</v>
      </c>
      <c r="AA72" s="102">
        <v>57.160081304999999</v>
      </c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/>
      <c r="BO72" s="102"/>
      <c r="BP72" s="102"/>
      <c r="BQ72" s="102"/>
    </row>
    <row r="73" spans="1:69" s="98" customFormat="1" ht="13.2">
      <c r="A73" s="99" t="s">
        <v>321</v>
      </c>
      <c r="B73" s="100" t="s">
        <v>182</v>
      </c>
      <c r="C73" s="101" t="s">
        <v>1027</v>
      </c>
      <c r="D73" s="102">
        <v>1.09129327</v>
      </c>
      <c r="E73" s="102">
        <v>8.9023341330000001</v>
      </c>
      <c r="F73" s="102">
        <v>8.109306943</v>
      </c>
      <c r="G73" s="102">
        <v>8.1925183350000008</v>
      </c>
      <c r="H73" s="102">
        <v>5.7128352189999996</v>
      </c>
      <c r="I73" s="102">
        <v>47.714712140000003</v>
      </c>
      <c r="J73" s="102">
        <v>46.651151677000001</v>
      </c>
      <c r="K73" s="102">
        <v>53.45950182</v>
      </c>
      <c r="L73" s="102" t="s">
        <v>1027</v>
      </c>
      <c r="M73" s="102" t="s">
        <v>1027</v>
      </c>
      <c r="N73" s="102">
        <v>1.645850625</v>
      </c>
      <c r="O73" s="102">
        <v>138.18406187400001</v>
      </c>
      <c r="P73" s="102">
        <v>67.248806666999997</v>
      </c>
      <c r="Q73" s="102">
        <v>32.127633172000003</v>
      </c>
      <c r="R73" s="102">
        <v>19.215363624999998</v>
      </c>
      <c r="S73" s="102">
        <v>4.7423155259999996</v>
      </c>
      <c r="T73" s="102">
        <v>4.9673844420000002</v>
      </c>
      <c r="U73" s="102">
        <v>11.215701863</v>
      </c>
      <c r="V73" s="102">
        <v>12.018063270000001</v>
      </c>
      <c r="W73" s="102">
        <v>4.075925056</v>
      </c>
      <c r="X73" s="102" t="s">
        <v>1027</v>
      </c>
      <c r="Y73" s="102">
        <v>14.658339431</v>
      </c>
      <c r="Z73" s="102">
        <v>37.024906932999997</v>
      </c>
      <c r="AA73" s="102">
        <v>41.920627185000001</v>
      </c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02"/>
      <c r="BD73" s="102"/>
      <c r="BE73" s="102"/>
      <c r="BF73" s="102"/>
      <c r="BG73" s="102"/>
      <c r="BH73" s="102"/>
      <c r="BI73" s="102"/>
      <c r="BJ73" s="102"/>
      <c r="BK73" s="102"/>
      <c r="BL73" s="102"/>
      <c r="BM73" s="102"/>
      <c r="BN73" s="102"/>
      <c r="BO73" s="102"/>
      <c r="BP73" s="102"/>
      <c r="BQ73" s="102"/>
    </row>
    <row r="74" spans="1:69" s="98" customFormat="1" ht="13.2">
      <c r="A74" s="103" t="s">
        <v>687</v>
      </c>
      <c r="B74" s="104" t="s">
        <v>688</v>
      </c>
      <c r="C74" s="105" t="s">
        <v>1027</v>
      </c>
      <c r="D74" s="106" t="s">
        <v>1027</v>
      </c>
      <c r="E74" s="106" t="s">
        <v>1027</v>
      </c>
      <c r="F74" s="106" t="s">
        <v>1027</v>
      </c>
      <c r="G74" s="106" t="s">
        <v>1027</v>
      </c>
      <c r="H74" s="106" t="s">
        <v>1027</v>
      </c>
      <c r="I74" s="106" t="s">
        <v>1027</v>
      </c>
      <c r="J74" s="106" t="s">
        <v>1027</v>
      </c>
      <c r="K74" s="106" t="s">
        <v>1027</v>
      </c>
      <c r="L74" s="106" t="s">
        <v>1027</v>
      </c>
      <c r="M74" s="106" t="s">
        <v>1027</v>
      </c>
      <c r="N74" s="106" t="s">
        <v>1027</v>
      </c>
      <c r="O74" s="106" t="s">
        <v>1027</v>
      </c>
      <c r="P74" s="106" t="s">
        <v>1027</v>
      </c>
      <c r="Q74" s="106" t="s">
        <v>1027</v>
      </c>
      <c r="R74" s="106" t="s">
        <v>1027</v>
      </c>
      <c r="S74" s="106" t="s">
        <v>1027</v>
      </c>
      <c r="T74" s="106" t="s">
        <v>1027</v>
      </c>
      <c r="U74" s="106" t="s">
        <v>1027</v>
      </c>
      <c r="V74" s="106" t="s">
        <v>1027</v>
      </c>
      <c r="W74" s="106" t="s">
        <v>1027</v>
      </c>
      <c r="X74" s="106" t="s">
        <v>1027</v>
      </c>
      <c r="Y74" s="106" t="s">
        <v>1027</v>
      </c>
      <c r="Z74" s="106" t="s">
        <v>1027</v>
      </c>
      <c r="AA74" s="106" t="s">
        <v>1027</v>
      </c>
      <c r="AB74" s="106"/>
      <c r="AC74" s="106"/>
      <c r="AD74" s="106"/>
      <c r="AE74" s="106"/>
      <c r="AF74" s="106"/>
      <c r="AG74" s="106"/>
      <c r="AH74" s="106"/>
      <c r="AI74" s="106"/>
      <c r="AJ74" s="106"/>
      <c r="AK74" s="106"/>
      <c r="AL74" s="106"/>
      <c r="AM74" s="106"/>
      <c r="AN74" s="106"/>
      <c r="AO74" s="106"/>
      <c r="AP74" s="106"/>
      <c r="AQ74" s="106"/>
      <c r="AR74" s="106"/>
      <c r="AS74" s="106"/>
      <c r="AT74" s="106"/>
      <c r="AU74" s="106"/>
      <c r="AV74" s="106"/>
      <c r="AW74" s="106"/>
      <c r="AX74" s="106"/>
      <c r="AY74" s="106"/>
      <c r="AZ74" s="106"/>
      <c r="BA74" s="106"/>
      <c r="BB74" s="106"/>
      <c r="BC74" s="106"/>
      <c r="BD74" s="106"/>
      <c r="BE74" s="106"/>
      <c r="BF74" s="106"/>
      <c r="BG74" s="106"/>
      <c r="BH74" s="106"/>
      <c r="BI74" s="106"/>
      <c r="BJ74" s="106"/>
      <c r="BK74" s="106"/>
      <c r="BL74" s="106"/>
      <c r="BM74" s="106"/>
      <c r="BN74" s="106"/>
      <c r="BO74" s="106"/>
      <c r="BP74" s="106"/>
      <c r="BQ74" s="106"/>
    </row>
    <row r="75" spans="1:69" s="98" customFormat="1" ht="13.2">
      <c r="A75" s="107" t="s">
        <v>689</v>
      </c>
      <c r="B75" s="108" t="s">
        <v>690</v>
      </c>
      <c r="C75" s="109" t="s">
        <v>1027</v>
      </c>
      <c r="D75" s="110" t="s">
        <v>1027</v>
      </c>
      <c r="E75" s="110" t="s">
        <v>1027</v>
      </c>
      <c r="F75" s="110" t="s">
        <v>1027</v>
      </c>
      <c r="G75" s="110">
        <v>15.962885349</v>
      </c>
      <c r="H75" s="110" t="s">
        <v>1027</v>
      </c>
      <c r="I75" s="110" t="s">
        <v>1027</v>
      </c>
      <c r="J75" s="110" t="s">
        <v>1027</v>
      </c>
      <c r="K75" s="110" t="s">
        <v>1027</v>
      </c>
      <c r="L75" s="110" t="s">
        <v>1027</v>
      </c>
      <c r="M75" s="110" t="s">
        <v>1027</v>
      </c>
      <c r="N75" s="110" t="s">
        <v>1027</v>
      </c>
      <c r="O75" s="110">
        <v>3.5750215710000002</v>
      </c>
      <c r="P75" s="110" t="s">
        <v>1027</v>
      </c>
      <c r="Q75" s="110" t="s">
        <v>1027</v>
      </c>
      <c r="R75" s="110" t="s">
        <v>1027</v>
      </c>
      <c r="S75" s="110" t="s">
        <v>1027</v>
      </c>
      <c r="T75" s="110" t="s">
        <v>1027</v>
      </c>
      <c r="U75" s="110" t="s">
        <v>1027</v>
      </c>
      <c r="V75" s="110" t="s">
        <v>1027</v>
      </c>
      <c r="W75" s="110" t="s">
        <v>1027</v>
      </c>
      <c r="X75" s="110" t="s">
        <v>1027</v>
      </c>
      <c r="Y75" s="110" t="s">
        <v>1027</v>
      </c>
      <c r="Z75" s="110" t="s">
        <v>1027</v>
      </c>
      <c r="AA75" s="110" t="s">
        <v>1027</v>
      </c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  <c r="AU75" s="110"/>
      <c r="AV75" s="110"/>
      <c r="AW75" s="110"/>
      <c r="AX75" s="110"/>
      <c r="AY75" s="110"/>
      <c r="AZ75" s="110"/>
      <c r="BA75" s="110"/>
      <c r="BB75" s="110"/>
      <c r="BC75" s="110"/>
      <c r="BD75" s="110"/>
      <c r="BE75" s="110"/>
      <c r="BF75" s="110"/>
      <c r="BG75" s="110"/>
      <c r="BH75" s="110"/>
      <c r="BI75" s="110"/>
      <c r="BJ75" s="110"/>
      <c r="BK75" s="110"/>
      <c r="BL75" s="110"/>
      <c r="BM75" s="110"/>
      <c r="BN75" s="110"/>
      <c r="BO75" s="110"/>
      <c r="BP75" s="110"/>
      <c r="BQ75" s="110"/>
    </row>
    <row r="76" spans="1:69" s="98" customFormat="1" ht="13.2">
      <c r="A76" s="99" t="s">
        <v>562</v>
      </c>
      <c r="B76" s="100" t="s">
        <v>691</v>
      </c>
      <c r="C76" s="101" t="s">
        <v>1027</v>
      </c>
      <c r="D76" s="102" t="s">
        <v>1027</v>
      </c>
      <c r="E76" s="102" t="s">
        <v>1027</v>
      </c>
      <c r="F76" s="102" t="s">
        <v>1027</v>
      </c>
      <c r="G76" s="102" t="s">
        <v>1027</v>
      </c>
      <c r="H76" s="102" t="s">
        <v>1027</v>
      </c>
      <c r="I76" s="102" t="s">
        <v>1027</v>
      </c>
      <c r="J76" s="102" t="s">
        <v>1027</v>
      </c>
      <c r="K76" s="102" t="s">
        <v>1027</v>
      </c>
      <c r="L76" s="102" t="s">
        <v>1027</v>
      </c>
      <c r="M76" s="102" t="s">
        <v>1027</v>
      </c>
      <c r="N76" s="102" t="s">
        <v>1027</v>
      </c>
      <c r="O76" s="102" t="s">
        <v>1027</v>
      </c>
      <c r="P76" s="102" t="s">
        <v>1027</v>
      </c>
      <c r="Q76" s="102" t="s">
        <v>1027</v>
      </c>
      <c r="R76" s="102">
        <v>3.432303101</v>
      </c>
      <c r="S76" s="102" t="s">
        <v>1027</v>
      </c>
      <c r="T76" s="102" t="s">
        <v>1027</v>
      </c>
      <c r="U76" s="102" t="s">
        <v>1027</v>
      </c>
      <c r="V76" s="102" t="s">
        <v>1027</v>
      </c>
      <c r="W76" s="102" t="s">
        <v>1027</v>
      </c>
      <c r="X76" s="102" t="s">
        <v>1027</v>
      </c>
      <c r="Y76" s="102" t="s">
        <v>1027</v>
      </c>
      <c r="Z76" s="102" t="s">
        <v>1027</v>
      </c>
      <c r="AA76" s="102" t="s">
        <v>1027</v>
      </c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  <c r="AX76" s="102"/>
      <c r="AY76" s="102"/>
      <c r="AZ76" s="102"/>
      <c r="BA76" s="102"/>
      <c r="BB76" s="102"/>
      <c r="BC76" s="102"/>
      <c r="BD76" s="102"/>
      <c r="BE76" s="102"/>
      <c r="BF76" s="102"/>
      <c r="BG76" s="102"/>
      <c r="BH76" s="102"/>
      <c r="BI76" s="102"/>
      <c r="BJ76" s="102"/>
      <c r="BK76" s="102"/>
      <c r="BL76" s="102"/>
      <c r="BM76" s="102"/>
      <c r="BN76" s="102"/>
      <c r="BO76" s="102"/>
      <c r="BP76" s="102"/>
      <c r="BQ76" s="102"/>
    </row>
    <row r="77" spans="1:69" s="98" customFormat="1" ht="13.2">
      <c r="A77" s="99" t="s">
        <v>308</v>
      </c>
      <c r="B77" s="100" t="s">
        <v>692</v>
      </c>
      <c r="C77" s="101" t="s">
        <v>1027</v>
      </c>
      <c r="D77" s="102" t="s">
        <v>1027</v>
      </c>
      <c r="E77" s="102">
        <v>19.477196979999999</v>
      </c>
      <c r="F77" s="102">
        <v>11.461222493999999</v>
      </c>
      <c r="G77" s="102" t="s">
        <v>1027</v>
      </c>
      <c r="H77" s="102">
        <v>7.6276122700000002</v>
      </c>
      <c r="I77" s="102">
        <v>4.5080108699999997</v>
      </c>
      <c r="J77" s="102" t="s">
        <v>1027</v>
      </c>
      <c r="K77" s="102">
        <v>5.8018886140000001</v>
      </c>
      <c r="L77" s="102" t="s">
        <v>1027</v>
      </c>
      <c r="M77" s="102" t="s">
        <v>1027</v>
      </c>
      <c r="N77" s="102" t="s">
        <v>1027</v>
      </c>
      <c r="O77" s="102">
        <v>88.515050564999996</v>
      </c>
      <c r="P77" s="102">
        <v>8.5685969469999996</v>
      </c>
      <c r="Q77" s="102">
        <v>28.147291370000001</v>
      </c>
      <c r="R77" s="102">
        <v>6.8884688970000001</v>
      </c>
      <c r="S77" s="102" t="s">
        <v>1027</v>
      </c>
      <c r="T77" s="102" t="s">
        <v>1027</v>
      </c>
      <c r="U77" s="102">
        <v>36.541847343999997</v>
      </c>
      <c r="V77" s="102">
        <v>38.367203136999997</v>
      </c>
      <c r="W77" s="102" t="s">
        <v>1027</v>
      </c>
      <c r="X77" s="102">
        <v>2</v>
      </c>
      <c r="Y77" s="102" t="s">
        <v>1027</v>
      </c>
      <c r="Z77" s="102" t="s">
        <v>1027</v>
      </c>
      <c r="AA77" s="102" t="s">
        <v>1027</v>
      </c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  <c r="AV77" s="102"/>
      <c r="AW77" s="102"/>
      <c r="AX77" s="102"/>
      <c r="AY77" s="102"/>
      <c r="AZ77" s="102"/>
      <c r="BA77" s="102"/>
      <c r="BB77" s="102"/>
      <c r="BC77" s="102"/>
      <c r="BD77" s="102"/>
      <c r="BE77" s="102"/>
      <c r="BF77" s="102"/>
      <c r="BG77" s="102"/>
      <c r="BH77" s="102"/>
      <c r="BI77" s="102"/>
      <c r="BJ77" s="102"/>
      <c r="BK77" s="102"/>
      <c r="BL77" s="102"/>
      <c r="BM77" s="102"/>
      <c r="BN77" s="102"/>
      <c r="BO77" s="102"/>
      <c r="BP77" s="102"/>
      <c r="BQ77" s="102"/>
    </row>
    <row r="78" spans="1:69" s="98" customFormat="1" ht="13.2">
      <c r="A78" s="99" t="s">
        <v>693</v>
      </c>
      <c r="B78" s="100" t="s">
        <v>694</v>
      </c>
      <c r="C78" s="101" t="s">
        <v>1027</v>
      </c>
      <c r="D78" s="102" t="s">
        <v>1027</v>
      </c>
      <c r="E78" s="102" t="s">
        <v>1027</v>
      </c>
      <c r="F78" s="102" t="s">
        <v>1027</v>
      </c>
      <c r="G78" s="102" t="s">
        <v>1027</v>
      </c>
      <c r="H78" s="102" t="s">
        <v>1027</v>
      </c>
      <c r="I78" s="102" t="s">
        <v>1027</v>
      </c>
      <c r="J78" s="102" t="s">
        <v>1027</v>
      </c>
      <c r="K78" s="102" t="s">
        <v>1027</v>
      </c>
      <c r="L78" s="102" t="s">
        <v>1027</v>
      </c>
      <c r="M78" s="102" t="s">
        <v>1027</v>
      </c>
      <c r="N78" s="102" t="s">
        <v>1027</v>
      </c>
      <c r="O78" s="102" t="s">
        <v>1027</v>
      </c>
      <c r="P78" s="102" t="s">
        <v>1027</v>
      </c>
      <c r="Q78" s="102" t="s">
        <v>1027</v>
      </c>
      <c r="R78" s="102" t="s">
        <v>1027</v>
      </c>
      <c r="S78" s="102" t="s">
        <v>1027</v>
      </c>
      <c r="T78" s="102" t="s">
        <v>1027</v>
      </c>
      <c r="U78" s="102">
        <v>9.9004568380000002</v>
      </c>
      <c r="V78" s="102" t="s">
        <v>1027</v>
      </c>
      <c r="W78" s="102" t="s">
        <v>1027</v>
      </c>
      <c r="X78" s="102">
        <v>3.6016272489999999</v>
      </c>
      <c r="Y78" s="102" t="s">
        <v>1027</v>
      </c>
      <c r="Z78" s="102" t="s">
        <v>1027</v>
      </c>
      <c r="AA78" s="102" t="s">
        <v>1027</v>
      </c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102"/>
      <c r="BD78" s="102"/>
      <c r="BE78" s="102"/>
      <c r="BF78" s="102"/>
      <c r="BG78" s="102"/>
      <c r="BH78" s="102"/>
      <c r="BI78" s="102"/>
      <c r="BJ78" s="102"/>
      <c r="BK78" s="102"/>
      <c r="BL78" s="102"/>
      <c r="BM78" s="102"/>
      <c r="BN78" s="102"/>
      <c r="BO78" s="102"/>
      <c r="BP78" s="102"/>
      <c r="BQ78" s="102"/>
    </row>
    <row r="79" spans="1:69" s="98" customFormat="1" ht="13.2">
      <c r="A79" s="99" t="s">
        <v>695</v>
      </c>
      <c r="B79" s="100" t="s">
        <v>696</v>
      </c>
      <c r="C79" s="101" t="s">
        <v>1027</v>
      </c>
      <c r="D79" s="102">
        <v>18.021183083</v>
      </c>
      <c r="E79" s="102">
        <v>28.760051294</v>
      </c>
      <c r="F79" s="102">
        <v>37.581646513999999</v>
      </c>
      <c r="G79" s="102" t="s">
        <v>1027</v>
      </c>
      <c r="H79" s="102" t="s">
        <v>1027</v>
      </c>
      <c r="I79" s="102">
        <v>39.165271683999997</v>
      </c>
      <c r="J79" s="102">
        <v>55.285023252000002</v>
      </c>
      <c r="K79" s="102">
        <v>115.98655165</v>
      </c>
      <c r="L79" s="102">
        <v>11.799414800999999</v>
      </c>
      <c r="M79" s="102">
        <v>9.8610593810000005</v>
      </c>
      <c r="N79" s="102" t="s">
        <v>1027</v>
      </c>
      <c r="O79" s="102">
        <v>774.32604916499997</v>
      </c>
      <c r="P79" s="102" t="s">
        <v>1027</v>
      </c>
      <c r="Q79" s="102">
        <v>28.299667640999999</v>
      </c>
      <c r="R79" s="102">
        <v>97.878686594000001</v>
      </c>
      <c r="S79" s="102">
        <v>10</v>
      </c>
      <c r="T79" s="102" t="s">
        <v>1027</v>
      </c>
      <c r="U79" s="102" t="s">
        <v>1027</v>
      </c>
      <c r="V79" s="102">
        <v>6.8017479730000003</v>
      </c>
      <c r="W79" s="102" t="s">
        <v>1027</v>
      </c>
      <c r="X79" s="102">
        <v>46.336929075999997</v>
      </c>
      <c r="Y79" s="102">
        <v>9.3438802760000002</v>
      </c>
      <c r="Z79" s="102">
        <v>106.47685292200001</v>
      </c>
      <c r="AA79" s="102">
        <v>181.24233989699999</v>
      </c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  <c r="AU79" s="102"/>
      <c r="AV79" s="102"/>
      <c r="AW79" s="102"/>
      <c r="AX79" s="102"/>
      <c r="AY79" s="102"/>
      <c r="AZ79" s="102"/>
      <c r="BA79" s="102"/>
      <c r="BB79" s="102"/>
      <c r="BC79" s="102"/>
      <c r="BD79" s="102"/>
      <c r="BE79" s="102"/>
      <c r="BF79" s="102"/>
      <c r="BG79" s="102"/>
      <c r="BH79" s="102"/>
      <c r="BI79" s="102"/>
      <c r="BJ79" s="102"/>
      <c r="BK79" s="102"/>
      <c r="BL79" s="102"/>
      <c r="BM79" s="102"/>
      <c r="BN79" s="102"/>
      <c r="BO79" s="102"/>
      <c r="BP79" s="102"/>
      <c r="BQ79" s="102"/>
    </row>
    <row r="80" spans="1:69" s="98" customFormat="1" ht="13.2">
      <c r="A80" s="99" t="s">
        <v>226</v>
      </c>
      <c r="B80" s="100" t="s">
        <v>50</v>
      </c>
      <c r="C80" s="101">
        <v>6.3865392649999997</v>
      </c>
      <c r="D80" s="102" t="s">
        <v>1027</v>
      </c>
      <c r="E80" s="102">
        <v>42.591073567999999</v>
      </c>
      <c r="F80" s="102">
        <v>138.68480965099999</v>
      </c>
      <c r="G80" s="102">
        <v>8.2695292770000002</v>
      </c>
      <c r="H80" s="102">
        <v>15.191165073000001</v>
      </c>
      <c r="I80" s="102">
        <v>148.07750991699999</v>
      </c>
      <c r="J80" s="102">
        <v>80.807558920000005</v>
      </c>
      <c r="K80" s="102">
        <v>55.216259133000001</v>
      </c>
      <c r="L80" s="102">
        <v>14.997828777</v>
      </c>
      <c r="M80" s="102">
        <v>93.622413499000004</v>
      </c>
      <c r="N80" s="102">
        <v>31.993543508999998</v>
      </c>
      <c r="O80" s="102">
        <v>499.55291988499999</v>
      </c>
      <c r="P80" s="102" t="s">
        <v>1027</v>
      </c>
      <c r="Q80" s="102" t="s">
        <v>1027</v>
      </c>
      <c r="R80" s="102">
        <v>85.956856497999993</v>
      </c>
      <c r="S80" s="102">
        <v>27.615805451</v>
      </c>
      <c r="T80" s="102" t="s">
        <v>1027</v>
      </c>
      <c r="U80" s="102">
        <v>17.202027076</v>
      </c>
      <c r="V80" s="102">
        <v>37.569929518999999</v>
      </c>
      <c r="W80" s="102">
        <v>31.277297245</v>
      </c>
      <c r="X80" s="102">
        <v>2.9514782030000002</v>
      </c>
      <c r="Y80" s="102" t="s">
        <v>1027</v>
      </c>
      <c r="Z80" s="102">
        <v>5.545686259</v>
      </c>
      <c r="AA80" s="102">
        <v>121.47989376</v>
      </c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  <c r="AV80" s="102"/>
      <c r="AW80" s="102"/>
      <c r="AX80" s="102"/>
      <c r="AY80" s="102"/>
      <c r="AZ80" s="102"/>
      <c r="BA80" s="102"/>
      <c r="BB80" s="102"/>
      <c r="BC80" s="102"/>
      <c r="BD80" s="102"/>
      <c r="BE80" s="102"/>
      <c r="BF80" s="102"/>
      <c r="BG80" s="102"/>
      <c r="BH80" s="102"/>
      <c r="BI80" s="102"/>
      <c r="BJ80" s="102"/>
      <c r="BK80" s="102"/>
      <c r="BL80" s="102"/>
      <c r="BM80" s="102"/>
      <c r="BN80" s="102"/>
      <c r="BO80" s="102"/>
      <c r="BP80" s="102"/>
      <c r="BQ80" s="102"/>
    </row>
    <row r="81" spans="1:69" s="98" customFormat="1" ht="13.2">
      <c r="A81" s="99" t="s">
        <v>697</v>
      </c>
      <c r="B81" s="100" t="s">
        <v>698</v>
      </c>
      <c r="C81" s="101" t="s">
        <v>1027</v>
      </c>
      <c r="D81" s="102">
        <v>15.145348985</v>
      </c>
      <c r="E81" s="102">
        <v>19.912025698000001</v>
      </c>
      <c r="F81" s="102">
        <v>40.936372900999999</v>
      </c>
      <c r="G81" s="102" t="s">
        <v>1027</v>
      </c>
      <c r="H81" s="102" t="s">
        <v>1027</v>
      </c>
      <c r="I81" s="102" t="s">
        <v>1027</v>
      </c>
      <c r="J81" s="102" t="s">
        <v>1027</v>
      </c>
      <c r="K81" s="102" t="s">
        <v>1027</v>
      </c>
      <c r="L81" s="102" t="s">
        <v>1027</v>
      </c>
      <c r="M81" s="102" t="s">
        <v>1027</v>
      </c>
      <c r="N81" s="102">
        <v>21.203840838000001</v>
      </c>
      <c r="O81" s="102" t="s">
        <v>1027</v>
      </c>
      <c r="P81" s="102" t="s">
        <v>1027</v>
      </c>
      <c r="Q81" s="102" t="s">
        <v>1027</v>
      </c>
      <c r="R81" s="102" t="s">
        <v>1027</v>
      </c>
      <c r="S81" s="102" t="s">
        <v>1027</v>
      </c>
      <c r="T81" s="102" t="s">
        <v>1027</v>
      </c>
      <c r="U81" s="102" t="s">
        <v>1027</v>
      </c>
      <c r="V81" s="102">
        <v>5.444789793</v>
      </c>
      <c r="W81" s="102" t="s">
        <v>1027</v>
      </c>
      <c r="X81" s="102" t="s">
        <v>1027</v>
      </c>
      <c r="Y81" s="102" t="s">
        <v>1027</v>
      </c>
      <c r="Z81" s="102">
        <v>5.545686259</v>
      </c>
      <c r="AA81" s="102">
        <v>48.191466284999997</v>
      </c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  <c r="AU81" s="102"/>
      <c r="AV81" s="102"/>
      <c r="AW81" s="102"/>
      <c r="AX81" s="102"/>
      <c r="AY81" s="102"/>
      <c r="AZ81" s="102"/>
      <c r="BA81" s="102"/>
      <c r="BB81" s="102"/>
      <c r="BC81" s="102"/>
      <c r="BD81" s="102"/>
      <c r="BE81" s="102"/>
      <c r="BF81" s="102"/>
      <c r="BG81" s="102"/>
      <c r="BH81" s="102"/>
      <c r="BI81" s="102"/>
      <c r="BJ81" s="102"/>
      <c r="BK81" s="102"/>
      <c r="BL81" s="102"/>
      <c r="BM81" s="102"/>
      <c r="BN81" s="102"/>
      <c r="BO81" s="102"/>
      <c r="BP81" s="102"/>
      <c r="BQ81" s="102"/>
    </row>
    <row r="82" spans="1:69" s="98" customFormat="1" ht="13.2">
      <c r="A82" s="99" t="s">
        <v>699</v>
      </c>
      <c r="B82" s="100" t="s">
        <v>700</v>
      </c>
      <c r="C82" s="101" t="s">
        <v>1027</v>
      </c>
      <c r="D82" s="102" t="s">
        <v>1027</v>
      </c>
      <c r="E82" s="102">
        <v>2.9560583650000001</v>
      </c>
      <c r="F82" s="102" t="s">
        <v>1027</v>
      </c>
      <c r="G82" s="102" t="s">
        <v>1027</v>
      </c>
      <c r="H82" s="102" t="s">
        <v>1027</v>
      </c>
      <c r="I82" s="102" t="s">
        <v>1027</v>
      </c>
      <c r="J82" s="102" t="s">
        <v>1027</v>
      </c>
      <c r="K82" s="102" t="s">
        <v>1027</v>
      </c>
      <c r="L82" s="102" t="s">
        <v>1027</v>
      </c>
      <c r="M82" s="102" t="s">
        <v>1027</v>
      </c>
      <c r="N82" s="102" t="s">
        <v>1027</v>
      </c>
      <c r="O82" s="102" t="s">
        <v>1027</v>
      </c>
      <c r="P82" s="102" t="s">
        <v>1027</v>
      </c>
      <c r="Q82" s="102" t="s">
        <v>1027</v>
      </c>
      <c r="R82" s="102" t="s">
        <v>1027</v>
      </c>
      <c r="S82" s="102" t="s">
        <v>1027</v>
      </c>
      <c r="T82" s="102">
        <v>7.2813824479999996</v>
      </c>
      <c r="U82" s="102" t="s">
        <v>1027</v>
      </c>
      <c r="V82" s="102" t="s">
        <v>1027</v>
      </c>
      <c r="W82" s="102" t="s">
        <v>1027</v>
      </c>
      <c r="X82" s="102" t="s">
        <v>1027</v>
      </c>
      <c r="Y82" s="102" t="s">
        <v>1027</v>
      </c>
      <c r="Z82" s="102" t="s">
        <v>1027</v>
      </c>
      <c r="AA82" s="102" t="s">
        <v>1027</v>
      </c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  <c r="AV82" s="102"/>
      <c r="AW82" s="102"/>
      <c r="AX82" s="102"/>
      <c r="AY82" s="102"/>
      <c r="AZ82" s="102"/>
      <c r="BA82" s="102"/>
      <c r="BB82" s="102"/>
      <c r="BC82" s="102"/>
      <c r="BD82" s="102"/>
      <c r="BE82" s="102"/>
      <c r="BF82" s="102"/>
      <c r="BG82" s="102"/>
      <c r="BH82" s="102"/>
      <c r="BI82" s="102"/>
      <c r="BJ82" s="102"/>
      <c r="BK82" s="102"/>
      <c r="BL82" s="102"/>
      <c r="BM82" s="102"/>
      <c r="BN82" s="102"/>
      <c r="BO82" s="102"/>
      <c r="BP82" s="102"/>
      <c r="BQ82" s="102"/>
    </row>
    <row r="83" spans="1:69" s="98" customFormat="1" ht="13.2">
      <c r="A83" s="99" t="s">
        <v>270</v>
      </c>
      <c r="B83" s="100" t="s">
        <v>212</v>
      </c>
      <c r="C83" s="101" t="s">
        <v>1027</v>
      </c>
      <c r="D83" s="102" t="s">
        <v>1027</v>
      </c>
      <c r="E83" s="102">
        <v>8</v>
      </c>
      <c r="F83" s="102" t="s">
        <v>1027</v>
      </c>
      <c r="G83" s="102" t="s">
        <v>1027</v>
      </c>
      <c r="H83" s="102" t="s">
        <v>1027</v>
      </c>
      <c r="I83" s="102">
        <v>10</v>
      </c>
      <c r="J83" s="102" t="s">
        <v>1027</v>
      </c>
      <c r="K83" s="102">
        <v>13.911183935</v>
      </c>
      <c r="L83" s="102" t="s">
        <v>1027</v>
      </c>
      <c r="M83" s="102" t="s">
        <v>1027</v>
      </c>
      <c r="N83" s="102" t="s">
        <v>1027</v>
      </c>
      <c r="O83" s="102">
        <v>140.17576077000001</v>
      </c>
      <c r="P83" s="102" t="s">
        <v>1027</v>
      </c>
      <c r="Q83" s="102" t="s">
        <v>1027</v>
      </c>
      <c r="R83" s="102" t="s">
        <v>1027</v>
      </c>
      <c r="S83" s="102" t="s">
        <v>1027</v>
      </c>
      <c r="T83" s="102" t="s">
        <v>1027</v>
      </c>
      <c r="U83" s="102" t="s">
        <v>1027</v>
      </c>
      <c r="V83" s="102">
        <v>12.589079538</v>
      </c>
      <c r="W83" s="102" t="s">
        <v>1027</v>
      </c>
      <c r="X83" s="102" t="s">
        <v>1027</v>
      </c>
      <c r="Y83" s="102" t="s">
        <v>1027</v>
      </c>
      <c r="Z83" s="102" t="s">
        <v>1027</v>
      </c>
      <c r="AA83" s="102">
        <v>3.776441691</v>
      </c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  <c r="AV83" s="102"/>
      <c r="AW83" s="102"/>
      <c r="AX83" s="102"/>
      <c r="AY83" s="102"/>
      <c r="AZ83" s="102"/>
      <c r="BA83" s="102"/>
      <c r="BB83" s="102"/>
      <c r="BC83" s="102"/>
      <c r="BD83" s="102"/>
      <c r="BE83" s="102"/>
      <c r="BF83" s="102"/>
      <c r="BG83" s="102"/>
      <c r="BH83" s="102"/>
      <c r="BI83" s="102"/>
      <c r="BJ83" s="102"/>
      <c r="BK83" s="102"/>
      <c r="BL83" s="102"/>
      <c r="BM83" s="102"/>
      <c r="BN83" s="102"/>
      <c r="BO83" s="102"/>
      <c r="BP83" s="102"/>
      <c r="BQ83" s="102"/>
    </row>
    <row r="84" spans="1:69" s="98" customFormat="1" ht="13.2">
      <c r="A84" s="99" t="s">
        <v>701</v>
      </c>
      <c r="B84" s="100" t="s">
        <v>702</v>
      </c>
      <c r="C84" s="101" t="s">
        <v>1027</v>
      </c>
      <c r="D84" s="102">
        <v>3.050065585</v>
      </c>
      <c r="E84" s="102" t="s">
        <v>1027</v>
      </c>
      <c r="F84" s="102" t="s">
        <v>1027</v>
      </c>
      <c r="G84" s="102" t="s">
        <v>1027</v>
      </c>
      <c r="H84" s="102" t="s">
        <v>1027</v>
      </c>
      <c r="I84" s="102" t="s">
        <v>1027</v>
      </c>
      <c r="J84" s="102" t="s">
        <v>1027</v>
      </c>
      <c r="K84" s="102" t="s">
        <v>1027</v>
      </c>
      <c r="L84" s="102" t="s">
        <v>1027</v>
      </c>
      <c r="M84" s="102" t="s">
        <v>1027</v>
      </c>
      <c r="N84" s="102" t="s">
        <v>1027</v>
      </c>
      <c r="O84" s="102">
        <v>8.2602862320000003</v>
      </c>
      <c r="P84" s="102" t="s">
        <v>1027</v>
      </c>
      <c r="Q84" s="102" t="s">
        <v>1027</v>
      </c>
      <c r="R84" s="102" t="s">
        <v>1027</v>
      </c>
      <c r="S84" s="102" t="s">
        <v>1027</v>
      </c>
      <c r="T84" s="102" t="s">
        <v>1027</v>
      </c>
      <c r="U84" s="102" t="s">
        <v>1027</v>
      </c>
      <c r="V84" s="102">
        <v>124.797909793</v>
      </c>
      <c r="W84" s="102" t="s">
        <v>1027</v>
      </c>
      <c r="X84" s="102" t="s">
        <v>1027</v>
      </c>
      <c r="Y84" s="102" t="s">
        <v>1027</v>
      </c>
      <c r="Z84" s="102" t="s">
        <v>1027</v>
      </c>
      <c r="AA84" s="102" t="s">
        <v>1027</v>
      </c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</row>
    <row r="85" spans="1:69" s="98" customFormat="1" ht="13.2">
      <c r="A85" s="99" t="s">
        <v>240</v>
      </c>
      <c r="B85" s="100" t="s">
        <v>55</v>
      </c>
      <c r="C85" s="101">
        <v>13.694809769000001</v>
      </c>
      <c r="D85" s="102">
        <v>34.115349885999997</v>
      </c>
      <c r="E85" s="102">
        <v>47.004820027999997</v>
      </c>
      <c r="F85" s="102">
        <v>51.456539692</v>
      </c>
      <c r="G85" s="102" t="s">
        <v>1027</v>
      </c>
      <c r="H85" s="102">
        <v>21.187174246000001</v>
      </c>
      <c r="I85" s="102">
        <v>51.329925490999997</v>
      </c>
      <c r="J85" s="102">
        <v>151.805263438</v>
      </c>
      <c r="K85" s="102">
        <v>28.929744581000001</v>
      </c>
      <c r="L85" s="102">
        <v>104.228082457</v>
      </c>
      <c r="M85" s="102">
        <v>14.606365863000001</v>
      </c>
      <c r="N85" s="102" t="s">
        <v>1027</v>
      </c>
      <c r="O85" s="102">
        <v>149.95470100099999</v>
      </c>
      <c r="P85" s="102">
        <v>11.603678254</v>
      </c>
      <c r="Q85" s="102">
        <v>35.677599542999999</v>
      </c>
      <c r="R85" s="102">
        <v>25.745273732000001</v>
      </c>
      <c r="S85" s="102">
        <v>30</v>
      </c>
      <c r="T85" s="102" t="s">
        <v>1027</v>
      </c>
      <c r="U85" s="102">
        <v>27.207477735000001</v>
      </c>
      <c r="V85" s="102">
        <v>73.835167252999995</v>
      </c>
      <c r="W85" s="102">
        <v>59.599878427</v>
      </c>
      <c r="X85" s="102" t="s">
        <v>1027</v>
      </c>
      <c r="Y85" s="102" t="s">
        <v>1027</v>
      </c>
      <c r="Z85" s="102">
        <v>62.318787780000001</v>
      </c>
      <c r="AA85" s="102">
        <v>115.603870507</v>
      </c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  <c r="AV85" s="102"/>
      <c r="AW85" s="102"/>
      <c r="AX85" s="102"/>
      <c r="AY85" s="102"/>
      <c r="AZ85" s="102"/>
      <c r="BA85" s="102"/>
      <c r="BB85" s="102"/>
      <c r="BC85" s="102"/>
      <c r="BD85" s="102"/>
      <c r="BE85" s="102"/>
      <c r="BF85" s="102"/>
      <c r="BG85" s="102"/>
      <c r="BH85" s="102"/>
      <c r="BI85" s="102"/>
      <c r="BJ85" s="102"/>
      <c r="BK85" s="102"/>
      <c r="BL85" s="102"/>
      <c r="BM85" s="102"/>
      <c r="BN85" s="102"/>
      <c r="BO85" s="102"/>
      <c r="BP85" s="102"/>
      <c r="BQ85" s="102"/>
    </row>
    <row r="86" spans="1:69" s="98" customFormat="1" ht="13.2">
      <c r="A86" s="99" t="s">
        <v>252</v>
      </c>
      <c r="B86" s="100" t="s">
        <v>558</v>
      </c>
      <c r="C86" s="101">
        <v>25.206039434000001</v>
      </c>
      <c r="D86" s="102">
        <v>38.970669112000003</v>
      </c>
      <c r="E86" s="102">
        <v>39.59456454</v>
      </c>
      <c r="F86" s="102">
        <v>68.604426443999998</v>
      </c>
      <c r="G86" s="102" t="s">
        <v>1027</v>
      </c>
      <c r="H86" s="102" t="s">
        <v>1027</v>
      </c>
      <c r="I86" s="102">
        <v>77.272308972999994</v>
      </c>
      <c r="J86" s="102">
        <v>20.210271248000002</v>
      </c>
      <c r="K86" s="102">
        <v>62.800289499999998</v>
      </c>
      <c r="L86" s="102">
        <v>16.476481258</v>
      </c>
      <c r="M86" s="102">
        <v>19.351672345000001</v>
      </c>
      <c r="N86" s="102">
        <v>12</v>
      </c>
      <c r="O86" s="102">
        <v>105.637384919</v>
      </c>
      <c r="P86" s="102">
        <v>38.010775375999998</v>
      </c>
      <c r="Q86" s="102">
        <v>20</v>
      </c>
      <c r="R86" s="102">
        <v>5</v>
      </c>
      <c r="S86" s="102">
        <v>30</v>
      </c>
      <c r="T86" s="102" t="s">
        <v>1027</v>
      </c>
      <c r="U86" s="102">
        <v>7.7735650669999998</v>
      </c>
      <c r="V86" s="102">
        <v>36.917583626999999</v>
      </c>
      <c r="W86" s="102">
        <v>61.945111990999997</v>
      </c>
      <c r="X86" s="102">
        <v>2.9514782030000002</v>
      </c>
      <c r="Y86" s="102" t="s">
        <v>1027</v>
      </c>
      <c r="Z86" s="102">
        <v>22.746847434999999</v>
      </c>
      <c r="AA86" s="102">
        <v>158.92196199200001</v>
      </c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  <c r="BC86" s="102"/>
      <c r="BD86" s="102"/>
      <c r="BE86" s="102"/>
      <c r="BF86" s="102"/>
      <c r="BG86" s="102"/>
      <c r="BH86" s="102"/>
      <c r="BI86" s="102"/>
      <c r="BJ86" s="102"/>
      <c r="BK86" s="102"/>
      <c r="BL86" s="102"/>
      <c r="BM86" s="102"/>
      <c r="BN86" s="102"/>
      <c r="BO86" s="102"/>
      <c r="BP86" s="102"/>
      <c r="BQ86" s="102"/>
    </row>
    <row r="87" spans="1:69" s="98" customFormat="1" ht="13.2">
      <c r="A87" s="99" t="s">
        <v>703</v>
      </c>
      <c r="B87" s="100" t="s">
        <v>704</v>
      </c>
      <c r="C87" s="101" t="s">
        <v>1027</v>
      </c>
      <c r="D87" s="102" t="s">
        <v>1027</v>
      </c>
      <c r="E87" s="102" t="s">
        <v>1027</v>
      </c>
      <c r="F87" s="102">
        <v>7.1678076529999997</v>
      </c>
      <c r="G87" s="102" t="s">
        <v>1027</v>
      </c>
      <c r="H87" s="102" t="s">
        <v>1027</v>
      </c>
      <c r="I87" s="102">
        <v>23.380489592</v>
      </c>
      <c r="J87" s="102" t="s">
        <v>1027</v>
      </c>
      <c r="K87" s="102">
        <v>38.504349742999999</v>
      </c>
      <c r="L87" s="102">
        <v>22.236410360000001</v>
      </c>
      <c r="M87" s="102" t="s">
        <v>1027</v>
      </c>
      <c r="N87" s="102">
        <v>7.6923544640000001</v>
      </c>
      <c r="O87" s="102">
        <v>1072.7051626279999</v>
      </c>
      <c r="P87" s="102">
        <v>29.084424645999999</v>
      </c>
      <c r="Q87" s="102" t="s">
        <v>1027</v>
      </c>
      <c r="R87" s="102">
        <v>18.944606078</v>
      </c>
      <c r="S87" s="102">
        <v>16.94574922</v>
      </c>
      <c r="T87" s="102" t="s">
        <v>1027</v>
      </c>
      <c r="U87" s="102" t="s">
        <v>1027</v>
      </c>
      <c r="V87" s="102">
        <v>17.871924948</v>
      </c>
      <c r="W87" s="102" t="s">
        <v>1027</v>
      </c>
      <c r="X87" s="102" t="s">
        <v>1027</v>
      </c>
      <c r="Y87" s="102" t="s">
        <v>1027</v>
      </c>
      <c r="Z87" s="102">
        <v>39.760582749000001</v>
      </c>
      <c r="AA87" s="102">
        <v>7.2833854379999998</v>
      </c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02"/>
      <c r="BD87" s="102"/>
      <c r="BE87" s="102"/>
      <c r="BF87" s="102"/>
      <c r="BG87" s="102"/>
      <c r="BH87" s="102"/>
      <c r="BI87" s="102"/>
      <c r="BJ87" s="102"/>
      <c r="BK87" s="102"/>
      <c r="BL87" s="102"/>
      <c r="BM87" s="102"/>
      <c r="BN87" s="102"/>
      <c r="BO87" s="102"/>
      <c r="BP87" s="102"/>
      <c r="BQ87" s="102"/>
    </row>
    <row r="88" spans="1:69" s="98" customFormat="1" ht="13.2">
      <c r="A88" s="99" t="s">
        <v>228</v>
      </c>
      <c r="B88" s="100" t="s">
        <v>555</v>
      </c>
      <c r="C88" s="101" t="s">
        <v>1027</v>
      </c>
      <c r="D88" s="102">
        <v>96.912815944000002</v>
      </c>
      <c r="E88" s="102">
        <v>5.0687313380000001</v>
      </c>
      <c r="F88" s="102">
        <v>82.743270987000002</v>
      </c>
      <c r="G88" s="102" t="s">
        <v>1027</v>
      </c>
      <c r="H88" s="102" t="s">
        <v>1027</v>
      </c>
      <c r="I88" s="102" t="s">
        <v>1027</v>
      </c>
      <c r="J88" s="102">
        <v>8.9084782100000002</v>
      </c>
      <c r="K88" s="102">
        <v>41.057520132999997</v>
      </c>
      <c r="L88" s="102">
        <v>30.290173258999999</v>
      </c>
      <c r="M88" s="102">
        <v>21.027521243999999</v>
      </c>
      <c r="N88" s="102">
        <v>21.599838766000001</v>
      </c>
      <c r="O88" s="102">
        <v>1718.5648909839999</v>
      </c>
      <c r="P88" s="102">
        <v>47.089954290999998</v>
      </c>
      <c r="Q88" s="102">
        <v>28.385300575999999</v>
      </c>
      <c r="R88" s="102">
        <v>18.189004382</v>
      </c>
      <c r="S88" s="102" t="s">
        <v>1027</v>
      </c>
      <c r="T88" s="102">
        <v>7.1865658080000001</v>
      </c>
      <c r="U88" s="102">
        <v>26.000899950000001</v>
      </c>
      <c r="V88" s="102">
        <v>59.065686526</v>
      </c>
      <c r="W88" s="102" t="s">
        <v>1027</v>
      </c>
      <c r="X88" s="102" t="s">
        <v>1027</v>
      </c>
      <c r="Y88" s="102">
        <v>19.515335623999999</v>
      </c>
      <c r="Z88" s="102">
        <v>9</v>
      </c>
      <c r="AA88" s="102">
        <v>100.74193172299999</v>
      </c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02"/>
      <c r="BD88" s="102"/>
      <c r="BE88" s="102"/>
      <c r="BF88" s="102"/>
      <c r="BG88" s="102"/>
      <c r="BH88" s="102"/>
      <c r="BI88" s="102"/>
      <c r="BJ88" s="102"/>
      <c r="BK88" s="102"/>
      <c r="BL88" s="102"/>
      <c r="BM88" s="102"/>
      <c r="BN88" s="102"/>
      <c r="BO88" s="102"/>
      <c r="BP88" s="102"/>
      <c r="BQ88" s="102"/>
    </row>
    <row r="89" spans="1:69" s="98" customFormat="1" ht="13.2">
      <c r="A89" s="99" t="s">
        <v>705</v>
      </c>
      <c r="B89" s="100" t="s">
        <v>706</v>
      </c>
      <c r="C89" s="101" t="s">
        <v>1027</v>
      </c>
      <c r="D89" s="102" t="s">
        <v>1027</v>
      </c>
      <c r="E89" s="102" t="s">
        <v>1027</v>
      </c>
      <c r="F89" s="102" t="s">
        <v>1027</v>
      </c>
      <c r="G89" s="102" t="s">
        <v>1027</v>
      </c>
      <c r="H89" s="102" t="s">
        <v>1027</v>
      </c>
      <c r="I89" s="102" t="s">
        <v>1027</v>
      </c>
      <c r="J89" s="102" t="s">
        <v>1027</v>
      </c>
      <c r="K89" s="102" t="s">
        <v>1027</v>
      </c>
      <c r="L89" s="102" t="s">
        <v>1027</v>
      </c>
      <c r="M89" s="102" t="s">
        <v>1027</v>
      </c>
      <c r="N89" s="102" t="s">
        <v>1027</v>
      </c>
      <c r="O89" s="102">
        <v>102.426744861</v>
      </c>
      <c r="P89" s="102" t="s">
        <v>1027</v>
      </c>
      <c r="Q89" s="102" t="s">
        <v>1027</v>
      </c>
      <c r="R89" s="102">
        <v>37.539958913</v>
      </c>
      <c r="S89" s="102" t="s">
        <v>1027</v>
      </c>
      <c r="T89" s="102" t="s">
        <v>1027</v>
      </c>
      <c r="U89" s="102">
        <v>13.566027868999999</v>
      </c>
      <c r="V89" s="102" t="s">
        <v>1027</v>
      </c>
      <c r="W89" s="102" t="s">
        <v>1027</v>
      </c>
      <c r="X89" s="102" t="s">
        <v>1027</v>
      </c>
      <c r="Y89" s="102" t="s">
        <v>1027</v>
      </c>
      <c r="Z89" s="102" t="s">
        <v>1027</v>
      </c>
      <c r="AA89" s="102" t="s">
        <v>1027</v>
      </c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02"/>
      <c r="BD89" s="102"/>
      <c r="BE89" s="102"/>
      <c r="BF89" s="102"/>
      <c r="BG89" s="102"/>
      <c r="BH89" s="102"/>
      <c r="BI89" s="102"/>
      <c r="BJ89" s="102"/>
      <c r="BK89" s="102"/>
      <c r="BL89" s="102"/>
      <c r="BM89" s="102"/>
      <c r="BN89" s="102"/>
      <c r="BO89" s="102"/>
      <c r="BP89" s="102"/>
      <c r="BQ89" s="102"/>
    </row>
    <row r="90" spans="1:69" s="98" customFormat="1" ht="13.2">
      <c r="A90" s="99" t="s">
        <v>707</v>
      </c>
      <c r="B90" s="100" t="s">
        <v>708</v>
      </c>
      <c r="C90" s="101" t="s">
        <v>1027</v>
      </c>
      <c r="D90" s="102" t="s">
        <v>1027</v>
      </c>
      <c r="E90" s="102" t="s">
        <v>1027</v>
      </c>
      <c r="F90" s="102" t="s">
        <v>1027</v>
      </c>
      <c r="G90" s="102" t="s">
        <v>1027</v>
      </c>
      <c r="H90" s="102" t="s">
        <v>1027</v>
      </c>
      <c r="I90" s="102" t="s">
        <v>1027</v>
      </c>
      <c r="J90" s="102" t="s">
        <v>1027</v>
      </c>
      <c r="K90" s="102" t="s">
        <v>1027</v>
      </c>
      <c r="L90" s="102" t="s">
        <v>1027</v>
      </c>
      <c r="M90" s="102" t="s">
        <v>1027</v>
      </c>
      <c r="N90" s="102" t="s">
        <v>1027</v>
      </c>
      <c r="O90" s="102">
        <v>54.358409969</v>
      </c>
      <c r="P90" s="102" t="s">
        <v>1027</v>
      </c>
      <c r="Q90" s="102">
        <v>20.240537829000001</v>
      </c>
      <c r="R90" s="102" t="s">
        <v>1027</v>
      </c>
      <c r="S90" s="102" t="s">
        <v>1027</v>
      </c>
      <c r="T90" s="102" t="s">
        <v>1027</v>
      </c>
      <c r="U90" s="102" t="s">
        <v>1027</v>
      </c>
      <c r="V90" s="102" t="s">
        <v>1027</v>
      </c>
      <c r="W90" s="102" t="s">
        <v>1027</v>
      </c>
      <c r="X90" s="102" t="s">
        <v>1027</v>
      </c>
      <c r="Y90" s="102" t="s">
        <v>1027</v>
      </c>
      <c r="Z90" s="102" t="s">
        <v>1027</v>
      </c>
      <c r="AA90" s="102" t="s">
        <v>1027</v>
      </c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02"/>
      <c r="BD90" s="102"/>
      <c r="BE90" s="102"/>
      <c r="BF90" s="102"/>
      <c r="BG90" s="102"/>
      <c r="BH90" s="102"/>
      <c r="BI90" s="102"/>
      <c r="BJ90" s="102"/>
      <c r="BK90" s="102"/>
      <c r="BL90" s="102"/>
      <c r="BM90" s="102"/>
      <c r="BN90" s="102"/>
      <c r="BO90" s="102"/>
      <c r="BP90" s="102"/>
      <c r="BQ90" s="102"/>
    </row>
    <row r="91" spans="1:69" s="98" customFormat="1" ht="13.2">
      <c r="A91" s="99" t="s">
        <v>709</v>
      </c>
      <c r="B91" s="100" t="s">
        <v>710</v>
      </c>
      <c r="C91" s="101" t="s">
        <v>1027</v>
      </c>
      <c r="D91" s="102" t="s">
        <v>1027</v>
      </c>
      <c r="E91" s="102">
        <v>15.206194013999999</v>
      </c>
      <c r="F91" s="102" t="s">
        <v>1027</v>
      </c>
      <c r="G91" s="102">
        <v>70.895244407999996</v>
      </c>
      <c r="H91" s="102" t="s">
        <v>1027</v>
      </c>
      <c r="I91" s="102" t="s">
        <v>1027</v>
      </c>
      <c r="J91" s="102" t="s">
        <v>1027</v>
      </c>
      <c r="K91" s="102">
        <v>9.6260874360000006</v>
      </c>
      <c r="L91" s="102" t="s">
        <v>1027</v>
      </c>
      <c r="M91" s="102" t="s">
        <v>1027</v>
      </c>
      <c r="N91" s="102" t="s">
        <v>1027</v>
      </c>
      <c r="O91" s="102">
        <v>10.571610155</v>
      </c>
      <c r="P91" s="102" t="s">
        <v>1027</v>
      </c>
      <c r="Q91" s="102" t="s">
        <v>1027</v>
      </c>
      <c r="R91" s="102" t="s">
        <v>1027</v>
      </c>
      <c r="S91" s="102" t="s">
        <v>1027</v>
      </c>
      <c r="T91" s="102" t="s">
        <v>1027</v>
      </c>
      <c r="U91" s="102">
        <v>67.830139344000003</v>
      </c>
      <c r="V91" s="102">
        <v>31.793345539000001</v>
      </c>
      <c r="W91" s="102" t="s">
        <v>1027</v>
      </c>
      <c r="X91" s="102" t="s">
        <v>1027</v>
      </c>
      <c r="Y91" s="102" t="s">
        <v>1027</v>
      </c>
      <c r="Z91" s="102" t="s">
        <v>1027</v>
      </c>
      <c r="AA91" s="102">
        <v>37.962999246000003</v>
      </c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02"/>
      <c r="BD91" s="102"/>
      <c r="BE91" s="102"/>
      <c r="BF91" s="102"/>
      <c r="BG91" s="102"/>
      <c r="BH91" s="102"/>
      <c r="BI91" s="102"/>
      <c r="BJ91" s="102"/>
      <c r="BK91" s="102"/>
      <c r="BL91" s="102"/>
      <c r="BM91" s="102"/>
      <c r="BN91" s="102"/>
      <c r="BO91" s="102"/>
      <c r="BP91" s="102"/>
      <c r="BQ91" s="102"/>
    </row>
    <row r="92" spans="1:69" s="98" customFormat="1" ht="13.2">
      <c r="A92" s="99" t="s">
        <v>711</v>
      </c>
      <c r="B92" s="100" t="s">
        <v>712</v>
      </c>
      <c r="C92" s="101" t="s">
        <v>1027</v>
      </c>
      <c r="D92" s="102" t="s">
        <v>1027</v>
      </c>
      <c r="E92" s="102">
        <v>5.2055986000000001</v>
      </c>
      <c r="F92" s="102" t="s">
        <v>1027</v>
      </c>
      <c r="G92" s="102" t="s">
        <v>1027</v>
      </c>
      <c r="H92" s="102" t="s">
        <v>1027</v>
      </c>
      <c r="I92" s="102" t="s">
        <v>1027</v>
      </c>
      <c r="J92" s="102" t="s">
        <v>1027</v>
      </c>
      <c r="K92" s="102" t="s">
        <v>1027</v>
      </c>
      <c r="L92" s="102" t="s">
        <v>1027</v>
      </c>
      <c r="M92" s="102">
        <v>4.7453064820000002</v>
      </c>
      <c r="N92" s="102" t="s">
        <v>1027</v>
      </c>
      <c r="O92" s="102" t="s">
        <v>1027</v>
      </c>
      <c r="P92" s="102" t="s">
        <v>1027</v>
      </c>
      <c r="Q92" s="102" t="s">
        <v>1027</v>
      </c>
      <c r="R92" s="102" t="s">
        <v>1027</v>
      </c>
      <c r="S92" s="102" t="s">
        <v>1027</v>
      </c>
      <c r="T92" s="102" t="s">
        <v>1027</v>
      </c>
      <c r="U92" s="102" t="s">
        <v>1027</v>
      </c>
      <c r="V92" s="102" t="s">
        <v>1027</v>
      </c>
      <c r="W92" s="102" t="s">
        <v>1027</v>
      </c>
      <c r="X92" s="102" t="s">
        <v>1027</v>
      </c>
      <c r="Y92" s="102" t="s">
        <v>1027</v>
      </c>
      <c r="Z92" s="102" t="s">
        <v>1027</v>
      </c>
      <c r="AA92" s="102" t="s">
        <v>1027</v>
      </c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  <c r="BC92" s="102"/>
      <c r="BD92" s="102"/>
      <c r="BE92" s="102"/>
      <c r="BF92" s="102"/>
      <c r="BG92" s="102"/>
      <c r="BH92" s="102"/>
      <c r="BI92" s="102"/>
      <c r="BJ92" s="102"/>
      <c r="BK92" s="102"/>
      <c r="BL92" s="102"/>
      <c r="BM92" s="102"/>
      <c r="BN92" s="102"/>
      <c r="BO92" s="102"/>
      <c r="BP92" s="102"/>
      <c r="BQ92" s="102"/>
    </row>
    <row r="93" spans="1:69" s="98" customFormat="1" ht="13.2">
      <c r="A93" s="99" t="s">
        <v>713</v>
      </c>
      <c r="B93" s="100" t="s">
        <v>714</v>
      </c>
      <c r="C93" s="101" t="s">
        <v>1027</v>
      </c>
      <c r="D93" s="102" t="s">
        <v>1027</v>
      </c>
      <c r="E93" s="102" t="s">
        <v>1027</v>
      </c>
      <c r="F93" s="102" t="s">
        <v>1027</v>
      </c>
      <c r="G93" s="102" t="s">
        <v>1027</v>
      </c>
      <c r="H93" s="102" t="s">
        <v>1027</v>
      </c>
      <c r="I93" s="102" t="s">
        <v>1027</v>
      </c>
      <c r="J93" s="102" t="s">
        <v>1027</v>
      </c>
      <c r="K93" s="102" t="s">
        <v>1027</v>
      </c>
      <c r="L93" s="102" t="s">
        <v>1027</v>
      </c>
      <c r="M93" s="102" t="s">
        <v>1027</v>
      </c>
      <c r="N93" s="102" t="s">
        <v>1027</v>
      </c>
      <c r="O93" s="102" t="s">
        <v>1027</v>
      </c>
      <c r="P93" s="102" t="s">
        <v>1027</v>
      </c>
      <c r="Q93" s="102" t="s">
        <v>1027</v>
      </c>
      <c r="R93" s="102" t="s">
        <v>1027</v>
      </c>
      <c r="S93" s="102" t="s">
        <v>1027</v>
      </c>
      <c r="T93" s="102" t="s">
        <v>1027</v>
      </c>
      <c r="U93" s="102" t="s">
        <v>1027</v>
      </c>
      <c r="V93" s="102" t="s">
        <v>1027</v>
      </c>
      <c r="W93" s="102" t="s">
        <v>1027</v>
      </c>
      <c r="X93" s="102" t="s">
        <v>1027</v>
      </c>
      <c r="Y93" s="102" t="s">
        <v>1027</v>
      </c>
      <c r="Z93" s="102" t="s">
        <v>1027</v>
      </c>
      <c r="AA93" s="102" t="s">
        <v>1027</v>
      </c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02"/>
      <c r="BD93" s="102"/>
      <c r="BE93" s="102"/>
      <c r="BF93" s="102"/>
      <c r="BG93" s="102"/>
      <c r="BH93" s="102"/>
      <c r="BI93" s="102"/>
      <c r="BJ93" s="102"/>
      <c r="BK93" s="102"/>
      <c r="BL93" s="102"/>
      <c r="BM93" s="102"/>
      <c r="BN93" s="102"/>
      <c r="BO93" s="102"/>
      <c r="BP93" s="102"/>
      <c r="BQ93" s="102"/>
    </row>
    <row r="94" spans="1:69" s="98" customFormat="1" ht="13.2">
      <c r="A94" s="99" t="s">
        <v>715</v>
      </c>
      <c r="B94" s="100" t="s">
        <v>716</v>
      </c>
      <c r="C94" s="101" t="s">
        <v>1027</v>
      </c>
      <c r="D94" s="102" t="s">
        <v>1027</v>
      </c>
      <c r="E94" s="102" t="s">
        <v>1027</v>
      </c>
      <c r="F94" s="102" t="s">
        <v>1027</v>
      </c>
      <c r="G94" s="102" t="s">
        <v>1027</v>
      </c>
      <c r="H94" s="102" t="s">
        <v>1027</v>
      </c>
      <c r="I94" s="102" t="s">
        <v>1027</v>
      </c>
      <c r="J94" s="102" t="s">
        <v>1027</v>
      </c>
      <c r="K94" s="102" t="s">
        <v>1027</v>
      </c>
      <c r="L94" s="102" t="s">
        <v>1027</v>
      </c>
      <c r="M94" s="102" t="s">
        <v>1027</v>
      </c>
      <c r="N94" s="102" t="s">
        <v>1027</v>
      </c>
      <c r="O94" s="102" t="s">
        <v>1027</v>
      </c>
      <c r="P94" s="102" t="s">
        <v>1027</v>
      </c>
      <c r="Q94" s="102">
        <v>6.9584884730000001</v>
      </c>
      <c r="R94" s="102">
        <v>20.517909606</v>
      </c>
      <c r="S94" s="102" t="s">
        <v>1027</v>
      </c>
      <c r="T94" s="102" t="s">
        <v>1027</v>
      </c>
      <c r="U94" s="102" t="s">
        <v>1027</v>
      </c>
      <c r="V94" s="102" t="s">
        <v>1027</v>
      </c>
      <c r="W94" s="102">
        <v>23.517941541999999</v>
      </c>
      <c r="X94" s="102">
        <v>10</v>
      </c>
      <c r="Y94" s="102">
        <v>3.9419810100000001</v>
      </c>
      <c r="Z94" s="102" t="s">
        <v>1027</v>
      </c>
      <c r="AA94" s="102">
        <v>2.0582038119999999</v>
      </c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  <c r="BA94" s="102"/>
      <c r="BB94" s="102"/>
      <c r="BC94" s="102"/>
      <c r="BD94" s="102"/>
      <c r="BE94" s="102"/>
      <c r="BF94" s="102"/>
      <c r="BG94" s="102"/>
      <c r="BH94" s="102"/>
      <c r="BI94" s="102"/>
      <c r="BJ94" s="102"/>
      <c r="BK94" s="102"/>
      <c r="BL94" s="102"/>
      <c r="BM94" s="102"/>
      <c r="BN94" s="102"/>
      <c r="BO94" s="102"/>
      <c r="BP94" s="102"/>
      <c r="BQ94" s="102"/>
    </row>
    <row r="95" spans="1:69" s="98" customFormat="1" ht="13.2">
      <c r="A95" s="99" t="s">
        <v>224</v>
      </c>
      <c r="B95" s="100" t="s">
        <v>549</v>
      </c>
      <c r="C95" s="101">
        <v>21.506120781</v>
      </c>
      <c r="D95" s="102" t="s">
        <v>1027</v>
      </c>
      <c r="E95" s="102">
        <v>51.320089926000001</v>
      </c>
      <c r="F95" s="102">
        <v>20.279757368999999</v>
      </c>
      <c r="G95" s="102">
        <v>15</v>
      </c>
      <c r="H95" s="102">
        <v>42.074171882999998</v>
      </c>
      <c r="I95" s="102">
        <v>25</v>
      </c>
      <c r="J95" s="102">
        <v>46.682158553999997</v>
      </c>
      <c r="K95" s="102">
        <v>15.180272662</v>
      </c>
      <c r="L95" s="102">
        <v>5</v>
      </c>
      <c r="M95" s="102">
        <v>4.3687681810000001</v>
      </c>
      <c r="N95" s="102">
        <v>6</v>
      </c>
      <c r="O95" s="102">
        <v>671.66947851299994</v>
      </c>
      <c r="P95" s="102">
        <v>55.325771945</v>
      </c>
      <c r="Q95" s="102">
        <v>46.861458972999998</v>
      </c>
      <c r="R95" s="102">
        <v>55.808362795999997</v>
      </c>
      <c r="S95" s="102" t="s">
        <v>1027</v>
      </c>
      <c r="T95" s="102">
        <v>7.1865658080000001</v>
      </c>
      <c r="U95" s="102">
        <v>35.397775656</v>
      </c>
      <c r="V95" s="102">
        <v>118.82390063299999</v>
      </c>
      <c r="W95" s="102">
        <v>16.307637209999999</v>
      </c>
      <c r="X95" s="102">
        <v>12.610603660000001</v>
      </c>
      <c r="Y95" s="102" t="s">
        <v>1027</v>
      </c>
      <c r="Z95" s="102">
        <v>1</v>
      </c>
      <c r="AA95" s="102">
        <v>231.87220103300001</v>
      </c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  <c r="BC95" s="102"/>
      <c r="BD95" s="102"/>
      <c r="BE95" s="102"/>
      <c r="BF95" s="102"/>
      <c r="BG95" s="102"/>
      <c r="BH95" s="102"/>
      <c r="BI95" s="102"/>
      <c r="BJ95" s="102"/>
      <c r="BK95" s="102"/>
      <c r="BL95" s="102"/>
      <c r="BM95" s="102"/>
      <c r="BN95" s="102"/>
      <c r="BO95" s="102"/>
      <c r="BP95" s="102"/>
      <c r="BQ95" s="102"/>
    </row>
    <row r="96" spans="1:69" s="98" customFormat="1" ht="13.2">
      <c r="A96" s="99" t="s">
        <v>237</v>
      </c>
      <c r="B96" s="100" t="s">
        <v>181</v>
      </c>
      <c r="C96" s="101" t="s">
        <v>1027</v>
      </c>
      <c r="D96" s="102">
        <v>4.0279392429999996</v>
      </c>
      <c r="E96" s="102">
        <v>4.2757947610000002</v>
      </c>
      <c r="F96" s="102" t="s">
        <v>1027</v>
      </c>
      <c r="G96" s="102" t="s">
        <v>1027</v>
      </c>
      <c r="H96" s="102" t="s">
        <v>1027</v>
      </c>
      <c r="I96" s="102">
        <v>2</v>
      </c>
      <c r="J96" s="102" t="s">
        <v>1027</v>
      </c>
      <c r="K96" s="102" t="s">
        <v>1027</v>
      </c>
      <c r="L96" s="102" t="s">
        <v>1027</v>
      </c>
      <c r="M96" s="102" t="s">
        <v>1027</v>
      </c>
      <c r="N96" s="102" t="s">
        <v>1027</v>
      </c>
      <c r="O96" s="102">
        <v>298.99339043999998</v>
      </c>
      <c r="P96" s="102">
        <v>51.575743557999999</v>
      </c>
      <c r="Q96" s="102">
        <v>19.683283911</v>
      </c>
      <c r="R96" s="102">
        <v>15.375521549</v>
      </c>
      <c r="S96" s="102" t="s">
        <v>1027</v>
      </c>
      <c r="T96" s="102" t="s">
        <v>1027</v>
      </c>
      <c r="U96" s="102">
        <v>14.597802149</v>
      </c>
      <c r="V96" s="102">
        <v>10.354375305</v>
      </c>
      <c r="W96" s="102">
        <v>8.1538186049999997</v>
      </c>
      <c r="X96" s="102">
        <v>3.9688603119999999</v>
      </c>
      <c r="Y96" s="102">
        <v>4</v>
      </c>
      <c r="Z96" s="102">
        <v>5</v>
      </c>
      <c r="AA96" s="102">
        <v>37.219713364</v>
      </c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  <c r="AV96" s="102"/>
      <c r="AW96" s="102"/>
      <c r="AX96" s="102"/>
      <c r="AY96" s="102"/>
      <c r="AZ96" s="102"/>
      <c r="BA96" s="102"/>
      <c r="BB96" s="102"/>
      <c r="BC96" s="102"/>
      <c r="BD96" s="102"/>
      <c r="BE96" s="102"/>
      <c r="BF96" s="102"/>
      <c r="BG96" s="102"/>
      <c r="BH96" s="102"/>
      <c r="BI96" s="102"/>
      <c r="BJ96" s="102"/>
      <c r="BK96" s="102"/>
      <c r="BL96" s="102"/>
      <c r="BM96" s="102"/>
      <c r="BN96" s="102"/>
      <c r="BO96" s="102"/>
      <c r="BP96" s="102"/>
      <c r="BQ96" s="102"/>
    </row>
    <row r="97" spans="1:69" s="98" customFormat="1" ht="13.2">
      <c r="A97" s="99" t="s">
        <v>717</v>
      </c>
      <c r="B97" s="100" t="s">
        <v>718</v>
      </c>
      <c r="C97" s="101" t="s">
        <v>1027</v>
      </c>
      <c r="D97" s="102" t="s">
        <v>1027</v>
      </c>
      <c r="E97" s="102" t="s">
        <v>1027</v>
      </c>
      <c r="F97" s="102" t="s">
        <v>1027</v>
      </c>
      <c r="G97" s="102" t="s">
        <v>1027</v>
      </c>
      <c r="H97" s="102" t="s">
        <v>1027</v>
      </c>
      <c r="I97" s="102" t="s">
        <v>1027</v>
      </c>
      <c r="J97" s="102" t="s">
        <v>1027</v>
      </c>
      <c r="K97" s="102" t="s">
        <v>1027</v>
      </c>
      <c r="L97" s="102" t="s">
        <v>1027</v>
      </c>
      <c r="M97" s="102" t="s">
        <v>1027</v>
      </c>
      <c r="N97" s="102" t="s">
        <v>1027</v>
      </c>
      <c r="O97" s="102">
        <v>42.845447237999998</v>
      </c>
      <c r="P97" s="102">
        <v>9.9922297639999993</v>
      </c>
      <c r="Q97" s="102" t="s">
        <v>1027</v>
      </c>
      <c r="R97" s="102" t="s">
        <v>1027</v>
      </c>
      <c r="S97" s="102" t="s">
        <v>1027</v>
      </c>
      <c r="T97" s="102" t="s">
        <v>1027</v>
      </c>
      <c r="U97" s="102" t="s">
        <v>1027</v>
      </c>
      <c r="V97" s="102" t="s">
        <v>1027</v>
      </c>
      <c r="W97" s="102" t="s">
        <v>1027</v>
      </c>
      <c r="X97" s="102" t="s">
        <v>1027</v>
      </c>
      <c r="Y97" s="102" t="s">
        <v>1027</v>
      </c>
      <c r="Z97" s="102" t="s">
        <v>1027</v>
      </c>
      <c r="AA97" s="102">
        <v>1</v>
      </c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  <c r="BC97" s="102"/>
      <c r="BD97" s="102"/>
      <c r="BE97" s="102"/>
      <c r="BF97" s="102"/>
      <c r="BG97" s="102"/>
      <c r="BH97" s="102"/>
      <c r="BI97" s="102"/>
      <c r="BJ97" s="102"/>
      <c r="BK97" s="102"/>
      <c r="BL97" s="102"/>
      <c r="BM97" s="102"/>
      <c r="BN97" s="102"/>
      <c r="BO97" s="102"/>
      <c r="BP97" s="102"/>
      <c r="BQ97" s="102"/>
    </row>
    <row r="98" spans="1:69" s="98" customFormat="1" ht="13.2">
      <c r="A98" s="99" t="s">
        <v>563</v>
      </c>
      <c r="B98" s="100" t="s">
        <v>564</v>
      </c>
      <c r="C98" s="101" t="s">
        <v>1027</v>
      </c>
      <c r="D98" s="102" t="s">
        <v>1027</v>
      </c>
      <c r="E98" s="102">
        <v>3.3376779179999998</v>
      </c>
      <c r="F98" s="102" t="s">
        <v>1027</v>
      </c>
      <c r="G98" s="102" t="s">
        <v>1027</v>
      </c>
      <c r="H98" s="102" t="s">
        <v>1027</v>
      </c>
      <c r="I98" s="102" t="s">
        <v>1027</v>
      </c>
      <c r="J98" s="102">
        <v>17.383096336000001</v>
      </c>
      <c r="K98" s="102">
        <v>8.7141172420000004</v>
      </c>
      <c r="L98" s="102" t="s">
        <v>1027</v>
      </c>
      <c r="M98" s="102" t="s">
        <v>1027</v>
      </c>
      <c r="N98" s="102" t="s">
        <v>1027</v>
      </c>
      <c r="O98" s="102">
        <v>40.969890425999999</v>
      </c>
      <c r="P98" s="102">
        <v>15.495850845</v>
      </c>
      <c r="Q98" s="102" t="s">
        <v>1027</v>
      </c>
      <c r="R98" s="102">
        <v>9.161767373</v>
      </c>
      <c r="S98" s="102">
        <v>10.422131675999999</v>
      </c>
      <c r="T98" s="102">
        <v>9.0224466450000005</v>
      </c>
      <c r="U98" s="102" t="s">
        <v>1027</v>
      </c>
      <c r="V98" s="102">
        <v>15.331330049</v>
      </c>
      <c r="W98" s="102" t="s">
        <v>1027</v>
      </c>
      <c r="X98" s="102" t="s">
        <v>1027</v>
      </c>
      <c r="Y98" s="102">
        <v>18.825758476000001</v>
      </c>
      <c r="Z98" s="102">
        <v>13.796655694</v>
      </c>
      <c r="AA98" s="102">
        <v>9.4280878739999991</v>
      </c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02"/>
      <c r="BD98" s="102"/>
      <c r="BE98" s="102"/>
      <c r="BF98" s="102"/>
      <c r="BG98" s="102"/>
      <c r="BH98" s="102"/>
      <c r="BI98" s="102"/>
      <c r="BJ98" s="102"/>
      <c r="BK98" s="102"/>
      <c r="BL98" s="102"/>
      <c r="BM98" s="102"/>
      <c r="BN98" s="102"/>
      <c r="BO98" s="102"/>
      <c r="BP98" s="102"/>
      <c r="BQ98" s="102"/>
    </row>
    <row r="99" spans="1:69" s="98" customFormat="1" ht="13.2">
      <c r="A99" s="99" t="s">
        <v>268</v>
      </c>
      <c r="B99" s="100" t="s">
        <v>54</v>
      </c>
      <c r="C99" s="101" t="s">
        <v>1027</v>
      </c>
      <c r="D99" s="102" t="s">
        <v>1027</v>
      </c>
      <c r="E99" s="102" t="s">
        <v>1027</v>
      </c>
      <c r="F99" s="102">
        <v>20.806806635000001</v>
      </c>
      <c r="G99" s="102">
        <v>1.0786430469999999</v>
      </c>
      <c r="H99" s="102">
        <v>64.798851008</v>
      </c>
      <c r="I99" s="102">
        <v>53.008482409000003</v>
      </c>
      <c r="J99" s="102">
        <v>15</v>
      </c>
      <c r="K99" s="102">
        <v>95.474750877000005</v>
      </c>
      <c r="L99" s="102">
        <v>94.432062598000002</v>
      </c>
      <c r="M99" s="102" t="s">
        <v>1027</v>
      </c>
      <c r="N99" s="102" t="s">
        <v>1027</v>
      </c>
      <c r="O99" s="102">
        <v>134.681754383</v>
      </c>
      <c r="P99" s="102">
        <v>7.4992034030000001</v>
      </c>
      <c r="Q99" s="102">
        <v>111.22220475899999</v>
      </c>
      <c r="R99" s="102">
        <v>35.021616899000001</v>
      </c>
      <c r="S99" s="102" t="s">
        <v>1027</v>
      </c>
      <c r="T99" s="102" t="s">
        <v>1027</v>
      </c>
      <c r="U99" s="102">
        <v>12.808876142000001</v>
      </c>
      <c r="V99" s="102">
        <v>63.482393999000003</v>
      </c>
      <c r="W99" s="102" t="s">
        <v>1027</v>
      </c>
      <c r="X99" s="102">
        <v>11.920959818</v>
      </c>
      <c r="Y99" s="102">
        <v>3.243379118</v>
      </c>
      <c r="Z99" s="102">
        <v>19.417539382000001</v>
      </c>
      <c r="AA99" s="102">
        <v>52.748524660999998</v>
      </c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102"/>
      <c r="BH99" s="102"/>
      <c r="BI99" s="102"/>
      <c r="BJ99" s="102"/>
      <c r="BK99" s="102"/>
      <c r="BL99" s="102"/>
      <c r="BM99" s="102"/>
      <c r="BN99" s="102"/>
      <c r="BO99" s="102"/>
      <c r="BP99" s="102"/>
      <c r="BQ99" s="102"/>
    </row>
    <row r="100" spans="1:69" s="98" customFormat="1" ht="13.2">
      <c r="A100" s="99" t="s">
        <v>245</v>
      </c>
      <c r="B100" s="100" t="s">
        <v>550</v>
      </c>
      <c r="C100" s="101" t="s">
        <v>1027</v>
      </c>
      <c r="D100" s="102">
        <v>12.3531605</v>
      </c>
      <c r="E100" s="102">
        <v>82.939513399999996</v>
      </c>
      <c r="F100" s="102">
        <v>21.280580641</v>
      </c>
      <c r="G100" s="102">
        <v>33.389590345999999</v>
      </c>
      <c r="H100" s="102">
        <v>30.371391385999999</v>
      </c>
      <c r="I100" s="102">
        <v>39.812641913999997</v>
      </c>
      <c r="J100" s="102">
        <v>107.361229438</v>
      </c>
      <c r="K100" s="102">
        <v>29.313943411</v>
      </c>
      <c r="L100" s="102">
        <v>34.712589371</v>
      </c>
      <c r="M100" s="102">
        <v>11.175065201000001</v>
      </c>
      <c r="N100" s="102">
        <v>16.666355369000001</v>
      </c>
      <c r="O100" s="102">
        <v>522.99160675300004</v>
      </c>
      <c r="P100" s="102">
        <v>32.067462714000001</v>
      </c>
      <c r="Q100" s="102">
        <v>55.05464568</v>
      </c>
      <c r="R100" s="102">
        <v>20.047214623999999</v>
      </c>
      <c r="S100" s="102">
        <v>11.887577381</v>
      </c>
      <c r="T100" s="102">
        <v>11.124281656000001</v>
      </c>
      <c r="U100" s="102" t="s">
        <v>1027</v>
      </c>
      <c r="V100" s="102">
        <v>13.003212598999999</v>
      </c>
      <c r="W100" s="102">
        <v>81.518501115000007</v>
      </c>
      <c r="X100" s="102">
        <v>11.542882114999999</v>
      </c>
      <c r="Y100" s="102">
        <v>47.157004313000002</v>
      </c>
      <c r="Z100" s="102" t="s">
        <v>1027</v>
      </c>
      <c r="AA100" s="102">
        <v>51.667004996999999</v>
      </c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  <c r="AU100" s="102"/>
      <c r="AV100" s="102"/>
      <c r="AW100" s="102"/>
      <c r="AX100" s="102"/>
      <c r="AY100" s="102"/>
      <c r="AZ100" s="102"/>
      <c r="BA100" s="102"/>
      <c r="BB100" s="102"/>
      <c r="BC100" s="102"/>
      <c r="BD100" s="102"/>
      <c r="BE100" s="102"/>
      <c r="BF100" s="102"/>
      <c r="BG100" s="102"/>
      <c r="BH100" s="102"/>
      <c r="BI100" s="102"/>
      <c r="BJ100" s="102"/>
      <c r="BK100" s="102"/>
      <c r="BL100" s="102"/>
      <c r="BM100" s="102"/>
      <c r="BN100" s="102"/>
      <c r="BO100" s="102"/>
      <c r="BP100" s="102"/>
      <c r="BQ100" s="102"/>
    </row>
    <row r="101" spans="1:69" s="98" customFormat="1" ht="13.2">
      <c r="A101" s="99" t="s">
        <v>279</v>
      </c>
      <c r="B101" s="100" t="s">
        <v>53</v>
      </c>
      <c r="C101" s="101" t="s">
        <v>1027</v>
      </c>
      <c r="D101" s="102" t="s">
        <v>1027</v>
      </c>
      <c r="E101" s="102" t="s">
        <v>1027</v>
      </c>
      <c r="F101" s="102" t="s">
        <v>1027</v>
      </c>
      <c r="G101" s="102" t="s">
        <v>1027</v>
      </c>
      <c r="H101" s="102" t="s">
        <v>1027</v>
      </c>
      <c r="I101" s="102" t="s">
        <v>1027</v>
      </c>
      <c r="J101" s="102" t="s">
        <v>1027</v>
      </c>
      <c r="K101" s="102" t="s">
        <v>1027</v>
      </c>
      <c r="L101" s="102">
        <v>56.340733790000002</v>
      </c>
      <c r="M101" s="102" t="s">
        <v>1027</v>
      </c>
      <c r="N101" s="102" t="s">
        <v>1027</v>
      </c>
      <c r="O101" s="102">
        <v>708.90458018899994</v>
      </c>
      <c r="P101" s="102" t="s">
        <v>1027</v>
      </c>
      <c r="Q101" s="102" t="s">
        <v>1027</v>
      </c>
      <c r="R101" s="102">
        <v>39.321426524000003</v>
      </c>
      <c r="S101" s="102" t="s">
        <v>1027</v>
      </c>
      <c r="T101" s="102">
        <v>9.0224466450000005</v>
      </c>
      <c r="U101" s="102">
        <v>19.005163001</v>
      </c>
      <c r="V101" s="102">
        <v>52.778291678999999</v>
      </c>
      <c r="W101" s="102" t="s">
        <v>1027</v>
      </c>
      <c r="X101" s="102" t="s">
        <v>1027</v>
      </c>
      <c r="Y101" s="102">
        <v>30</v>
      </c>
      <c r="Z101" s="102" t="s">
        <v>1027</v>
      </c>
      <c r="AA101" s="102">
        <v>21.744242874000001</v>
      </c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102"/>
      <c r="BH101" s="102"/>
      <c r="BI101" s="102"/>
      <c r="BJ101" s="102"/>
      <c r="BK101" s="102"/>
      <c r="BL101" s="102"/>
      <c r="BM101" s="102"/>
      <c r="BN101" s="102"/>
      <c r="BO101" s="102"/>
      <c r="BP101" s="102"/>
      <c r="BQ101" s="102"/>
    </row>
    <row r="102" spans="1:69" s="98" customFormat="1" ht="13.2">
      <c r="A102" s="99" t="s">
        <v>719</v>
      </c>
      <c r="B102" s="100" t="s">
        <v>720</v>
      </c>
      <c r="C102" s="101" t="s">
        <v>1027</v>
      </c>
      <c r="D102" s="102" t="s">
        <v>1027</v>
      </c>
      <c r="E102" s="102" t="s">
        <v>1027</v>
      </c>
      <c r="F102" s="102">
        <v>15.906710236</v>
      </c>
      <c r="G102" s="102" t="s">
        <v>1027</v>
      </c>
      <c r="H102" s="102" t="s">
        <v>1027</v>
      </c>
      <c r="I102" s="102" t="s">
        <v>1027</v>
      </c>
      <c r="J102" s="102" t="s">
        <v>1027</v>
      </c>
      <c r="K102" s="102" t="s">
        <v>1027</v>
      </c>
      <c r="L102" s="102" t="s">
        <v>1027</v>
      </c>
      <c r="M102" s="102" t="s">
        <v>1027</v>
      </c>
      <c r="N102" s="102" t="s">
        <v>1027</v>
      </c>
      <c r="O102" s="102">
        <v>19.241853694</v>
      </c>
      <c r="P102" s="102" t="s">
        <v>1027</v>
      </c>
      <c r="Q102" s="102" t="s">
        <v>1027</v>
      </c>
      <c r="R102" s="102">
        <v>20</v>
      </c>
      <c r="S102" s="102" t="s">
        <v>1027</v>
      </c>
      <c r="T102" s="102" t="s">
        <v>1027</v>
      </c>
      <c r="U102" s="102" t="s">
        <v>1027</v>
      </c>
      <c r="V102" s="102">
        <v>2.7782916790000001</v>
      </c>
      <c r="W102" s="102" t="s">
        <v>1027</v>
      </c>
      <c r="X102" s="102" t="s">
        <v>1027</v>
      </c>
      <c r="Y102" s="102" t="s">
        <v>1027</v>
      </c>
      <c r="Z102" s="102" t="s">
        <v>1027</v>
      </c>
      <c r="AA102" s="102" t="s">
        <v>1027</v>
      </c>
      <c r="AB102" s="102"/>
      <c r="AC102" s="102"/>
      <c r="AD102" s="102"/>
      <c r="AE102" s="102"/>
      <c r="AF102" s="102"/>
      <c r="AG102" s="102"/>
      <c r="AH102" s="102"/>
      <c r="AI102" s="102"/>
      <c r="AJ102" s="102"/>
      <c r="AK102" s="102"/>
      <c r="AL102" s="102"/>
      <c r="AM102" s="102"/>
      <c r="AN102" s="102"/>
      <c r="AO102" s="102"/>
      <c r="AP102" s="102"/>
      <c r="AQ102" s="102"/>
      <c r="AR102" s="102"/>
      <c r="AS102" s="102"/>
      <c r="AT102" s="102"/>
      <c r="AU102" s="102"/>
      <c r="AV102" s="102"/>
      <c r="AW102" s="102"/>
      <c r="AX102" s="102"/>
      <c r="AY102" s="102"/>
      <c r="AZ102" s="102"/>
      <c r="BA102" s="102"/>
      <c r="BB102" s="102"/>
      <c r="BC102" s="102"/>
      <c r="BD102" s="102"/>
      <c r="BE102" s="102"/>
      <c r="BF102" s="102"/>
      <c r="BG102" s="102"/>
      <c r="BH102" s="102"/>
      <c r="BI102" s="102"/>
      <c r="BJ102" s="102"/>
      <c r="BK102" s="102"/>
      <c r="BL102" s="102"/>
      <c r="BM102" s="102"/>
      <c r="BN102" s="102"/>
      <c r="BO102" s="102"/>
      <c r="BP102" s="102"/>
      <c r="BQ102" s="102"/>
    </row>
    <row r="103" spans="1:69" s="98" customFormat="1" ht="13.2">
      <c r="A103" s="99" t="s">
        <v>232</v>
      </c>
      <c r="B103" s="100" t="s">
        <v>44</v>
      </c>
      <c r="C103" s="101" t="s">
        <v>1027</v>
      </c>
      <c r="D103" s="102">
        <v>2.1207510150000002</v>
      </c>
      <c r="E103" s="102" t="s">
        <v>1027</v>
      </c>
      <c r="F103" s="102">
        <v>40</v>
      </c>
      <c r="G103" s="102" t="s">
        <v>1027</v>
      </c>
      <c r="H103" s="102">
        <v>43.142049594</v>
      </c>
      <c r="I103" s="102">
        <v>24.765823393000002</v>
      </c>
      <c r="J103" s="102">
        <v>24.318759056000001</v>
      </c>
      <c r="K103" s="102">
        <v>5.9328102820000002</v>
      </c>
      <c r="L103" s="102" t="s">
        <v>1027</v>
      </c>
      <c r="M103" s="102">
        <v>17.833645338</v>
      </c>
      <c r="N103" s="102" t="s">
        <v>1027</v>
      </c>
      <c r="O103" s="102">
        <v>1034.031808231</v>
      </c>
      <c r="P103" s="102" t="s">
        <v>1027</v>
      </c>
      <c r="Q103" s="102">
        <v>171.169069412</v>
      </c>
      <c r="R103" s="102" t="s">
        <v>1027</v>
      </c>
      <c r="S103" s="102" t="s">
        <v>1027</v>
      </c>
      <c r="T103" s="102" t="s">
        <v>1027</v>
      </c>
      <c r="U103" s="102">
        <v>63.363090149999998</v>
      </c>
      <c r="V103" s="102">
        <v>1</v>
      </c>
      <c r="W103" s="102">
        <v>7.8153902390000001</v>
      </c>
      <c r="X103" s="102">
        <v>102.453426306</v>
      </c>
      <c r="Y103" s="102" t="s">
        <v>1027</v>
      </c>
      <c r="Z103" s="102">
        <v>10.646523675999999</v>
      </c>
      <c r="AA103" s="102">
        <v>349.408199298</v>
      </c>
      <c r="AB103" s="102"/>
      <c r="AC103" s="102"/>
      <c r="AD103" s="102"/>
      <c r="AE103" s="102"/>
      <c r="AF103" s="102"/>
      <c r="AG103" s="102"/>
      <c r="AH103" s="102"/>
      <c r="AI103" s="102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2"/>
      <c r="BB103" s="102"/>
      <c r="BC103" s="102"/>
      <c r="BD103" s="102"/>
      <c r="BE103" s="102"/>
      <c r="BF103" s="102"/>
      <c r="BG103" s="102"/>
      <c r="BH103" s="102"/>
      <c r="BI103" s="102"/>
      <c r="BJ103" s="102"/>
      <c r="BK103" s="102"/>
      <c r="BL103" s="102"/>
      <c r="BM103" s="102"/>
      <c r="BN103" s="102"/>
      <c r="BO103" s="102"/>
      <c r="BP103" s="102"/>
      <c r="BQ103" s="102"/>
    </row>
    <row r="104" spans="1:69" s="98" customFormat="1" ht="13.2">
      <c r="A104" s="99" t="s">
        <v>261</v>
      </c>
      <c r="B104" s="100" t="s">
        <v>43</v>
      </c>
      <c r="C104" s="101">
        <v>5.2901060299999996</v>
      </c>
      <c r="D104" s="102">
        <v>71.830424231999999</v>
      </c>
      <c r="E104" s="102">
        <v>14.786628485</v>
      </c>
      <c r="F104" s="102">
        <v>161.21173615699999</v>
      </c>
      <c r="G104" s="102" t="s">
        <v>1027</v>
      </c>
      <c r="H104" s="102">
        <v>53.784634085999997</v>
      </c>
      <c r="I104" s="102">
        <v>73.395638009999999</v>
      </c>
      <c r="J104" s="102">
        <v>170.73578765100001</v>
      </c>
      <c r="K104" s="102">
        <v>181.812241261</v>
      </c>
      <c r="L104" s="102">
        <v>90.791657611000005</v>
      </c>
      <c r="M104" s="102" t="s">
        <v>1027</v>
      </c>
      <c r="N104" s="102">
        <v>44.474242508000003</v>
      </c>
      <c r="O104" s="102">
        <v>150.303501006</v>
      </c>
      <c r="P104" s="102">
        <v>12.671911116</v>
      </c>
      <c r="Q104" s="102">
        <v>89.15307147</v>
      </c>
      <c r="R104" s="102">
        <v>223.67712393299999</v>
      </c>
      <c r="S104" s="102">
        <v>3.1157956919999998</v>
      </c>
      <c r="T104" s="102">
        <v>77.070915573999997</v>
      </c>
      <c r="U104" s="102">
        <v>19.459795603</v>
      </c>
      <c r="V104" s="102">
        <v>128.024917722</v>
      </c>
      <c r="W104" s="102" t="s">
        <v>1027</v>
      </c>
      <c r="X104" s="102">
        <v>63.683701102999997</v>
      </c>
      <c r="Y104" s="102">
        <v>63.990531521999998</v>
      </c>
      <c r="Z104" s="102">
        <v>34.21932786</v>
      </c>
      <c r="AA104" s="102">
        <v>165.78390168799999</v>
      </c>
      <c r="AB104" s="102"/>
      <c r="AC104" s="102"/>
      <c r="AD104" s="102"/>
      <c r="AE104" s="102"/>
      <c r="AF104" s="102"/>
      <c r="AG104" s="102"/>
      <c r="AH104" s="102"/>
      <c r="AI104" s="102"/>
      <c r="AJ104" s="102"/>
      <c r="AK104" s="102"/>
      <c r="AL104" s="102"/>
      <c r="AM104" s="102"/>
      <c r="AN104" s="102"/>
      <c r="AO104" s="102"/>
      <c r="AP104" s="102"/>
      <c r="AQ104" s="102"/>
      <c r="AR104" s="102"/>
      <c r="AS104" s="102"/>
      <c r="AT104" s="102"/>
      <c r="AU104" s="102"/>
      <c r="AV104" s="102"/>
      <c r="AW104" s="102"/>
      <c r="AX104" s="102"/>
      <c r="AY104" s="102"/>
      <c r="AZ104" s="102"/>
      <c r="BA104" s="102"/>
      <c r="BB104" s="102"/>
      <c r="BC104" s="102"/>
      <c r="BD104" s="102"/>
      <c r="BE104" s="102"/>
      <c r="BF104" s="102"/>
      <c r="BG104" s="102"/>
      <c r="BH104" s="102"/>
      <c r="BI104" s="102"/>
      <c r="BJ104" s="102"/>
      <c r="BK104" s="102"/>
      <c r="BL104" s="102"/>
      <c r="BM104" s="102"/>
      <c r="BN104" s="102"/>
      <c r="BO104" s="102"/>
      <c r="BP104" s="102"/>
      <c r="BQ104" s="102"/>
    </row>
    <row r="105" spans="1:69" s="98" customFormat="1" ht="13.2">
      <c r="A105" s="99" t="s">
        <v>317</v>
      </c>
      <c r="B105" s="100" t="s">
        <v>210</v>
      </c>
      <c r="C105" s="101">
        <v>5.9526269190000001</v>
      </c>
      <c r="D105" s="102">
        <v>2.1207510150000002</v>
      </c>
      <c r="E105" s="102">
        <v>12.065857266</v>
      </c>
      <c r="F105" s="102" t="s">
        <v>1027</v>
      </c>
      <c r="G105" s="102">
        <v>1.6482928800000001</v>
      </c>
      <c r="H105" s="102" t="s">
        <v>1027</v>
      </c>
      <c r="I105" s="102">
        <v>4.568483648</v>
      </c>
      <c r="J105" s="102">
        <v>5.3023033540000002</v>
      </c>
      <c r="K105" s="102">
        <v>30.846721922</v>
      </c>
      <c r="L105" s="102" t="s">
        <v>1027</v>
      </c>
      <c r="M105" s="102" t="s">
        <v>1027</v>
      </c>
      <c r="N105" s="102" t="s">
        <v>1027</v>
      </c>
      <c r="O105" s="102">
        <v>8.7492025529999999</v>
      </c>
      <c r="P105" s="102" t="s">
        <v>1027</v>
      </c>
      <c r="Q105" s="102">
        <v>34.355458087000002</v>
      </c>
      <c r="R105" s="102">
        <v>14.655022032</v>
      </c>
      <c r="S105" s="102" t="s">
        <v>1027</v>
      </c>
      <c r="T105" s="102">
        <v>1.164048328</v>
      </c>
      <c r="U105" s="102" t="s">
        <v>1027</v>
      </c>
      <c r="V105" s="102">
        <v>10.347699623</v>
      </c>
      <c r="W105" s="102" t="s">
        <v>1027</v>
      </c>
      <c r="X105" s="102">
        <v>5</v>
      </c>
      <c r="Y105" s="102" t="s">
        <v>1027</v>
      </c>
      <c r="Z105" s="102" t="s">
        <v>1027</v>
      </c>
      <c r="AA105" s="102">
        <v>9.8837467609999994</v>
      </c>
      <c r="AB105" s="102"/>
      <c r="AC105" s="102"/>
      <c r="AD105" s="102"/>
      <c r="AE105" s="102"/>
      <c r="AF105" s="102"/>
      <c r="AG105" s="102"/>
      <c r="AH105" s="102"/>
      <c r="AI105" s="102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02"/>
      <c r="BD105" s="102"/>
      <c r="BE105" s="102"/>
      <c r="BF105" s="102"/>
      <c r="BG105" s="102"/>
      <c r="BH105" s="102"/>
      <c r="BI105" s="102"/>
      <c r="BJ105" s="102"/>
      <c r="BK105" s="102"/>
      <c r="BL105" s="102"/>
      <c r="BM105" s="102"/>
      <c r="BN105" s="102"/>
      <c r="BO105" s="102"/>
      <c r="BP105" s="102"/>
      <c r="BQ105" s="102"/>
    </row>
    <row r="106" spans="1:69" s="98" customFormat="1" ht="13.2">
      <c r="A106" s="111" t="s">
        <v>342</v>
      </c>
      <c r="B106" s="112" t="s">
        <v>343</v>
      </c>
      <c r="C106" s="113" t="s">
        <v>1027</v>
      </c>
      <c r="D106" s="114" t="s">
        <v>1027</v>
      </c>
      <c r="E106" s="114" t="s">
        <v>1027</v>
      </c>
      <c r="F106" s="114">
        <v>6.2221637889999997</v>
      </c>
      <c r="G106" s="114">
        <v>8.5597045989999998</v>
      </c>
      <c r="H106" s="114" t="s">
        <v>1027</v>
      </c>
      <c r="I106" s="114" t="s">
        <v>1027</v>
      </c>
      <c r="J106" s="114">
        <v>16.746675089</v>
      </c>
      <c r="K106" s="114">
        <v>140</v>
      </c>
      <c r="L106" s="114" t="s">
        <v>1027</v>
      </c>
      <c r="M106" s="114" t="s">
        <v>1027</v>
      </c>
      <c r="N106" s="114" t="s">
        <v>1027</v>
      </c>
      <c r="O106" s="114">
        <v>9.1757001759999994</v>
      </c>
      <c r="P106" s="114" t="s">
        <v>1027</v>
      </c>
      <c r="Q106" s="114" t="s">
        <v>1027</v>
      </c>
      <c r="R106" s="114">
        <v>97.739637986000005</v>
      </c>
      <c r="S106" s="114">
        <v>1.530546073</v>
      </c>
      <c r="T106" s="114">
        <v>4.5621408280000004</v>
      </c>
      <c r="U106" s="114" t="s">
        <v>1027</v>
      </c>
      <c r="V106" s="114">
        <v>10</v>
      </c>
      <c r="W106" s="114">
        <v>93.645780912999996</v>
      </c>
      <c r="X106" s="114" t="s">
        <v>1027</v>
      </c>
      <c r="Y106" s="114" t="s">
        <v>1027</v>
      </c>
      <c r="Z106" s="114" t="s">
        <v>1027</v>
      </c>
      <c r="AA106" s="114">
        <v>13.200237688</v>
      </c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</row>
    <row r="107" spans="1:69" s="98" customFormat="1" ht="13.2">
      <c r="A107" s="111" t="s">
        <v>440</v>
      </c>
      <c r="B107" s="112" t="s">
        <v>183</v>
      </c>
      <c r="C107" s="113" t="s">
        <v>1027</v>
      </c>
      <c r="D107" s="114" t="s">
        <v>1027</v>
      </c>
      <c r="E107" s="114" t="s">
        <v>1027</v>
      </c>
      <c r="F107" s="114" t="s">
        <v>1027</v>
      </c>
      <c r="G107" s="114" t="s">
        <v>1027</v>
      </c>
      <c r="H107" s="114" t="s">
        <v>1027</v>
      </c>
      <c r="I107" s="114" t="s">
        <v>1027</v>
      </c>
      <c r="J107" s="114" t="s">
        <v>1027</v>
      </c>
      <c r="K107" s="114">
        <v>11.603777229</v>
      </c>
      <c r="L107" s="114" t="s">
        <v>1027</v>
      </c>
      <c r="M107" s="114" t="s">
        <v>1027</v>
      </c>
      <c r="N107" s="114" t="s">
        <v>1027</v>
      </c>
      <c r="O107" s="114">
        <v>24.427479930000001</v>
      </c>
      <c r="P107" s="114" t="s">
        <v>1027</v>
      </c>
      <c r="Q107" s="114" t="s">
        <v>1027</v>
      </c>
      <c r="R107" s="114" t="s">
        <v>1027</v>
      </c>
      <c r="S107" s="114" t="s">
        <v>1027</v>
      </c>
      <c r="T107" s="114" t="s">
        <v>1027</v>
      </c>
      <c r="U107" s="114" t="s">
        <v>1027</v>
      </c>
      <c r="V107" s="114">
        <v>40</v>
      </c>
      <c r="W107" s="114" t="s">
        <v>1027</v>
      </c>
      <c r="X107" s="114" t="s">
        <v>1027</v>
      </c>
      <c r="Y107" s="114" t="s">
        <v>1027</v>
      </c>
      <c r="Z107" s="114" t="s">
        <v>1027</v>
      </c>
      <c r="AA107" s="114" t="s">
        <v>1027</v>
      </c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</row>
    <row r="108" spans="1:69" s="98" customFormat="1" ht="13.2">
      <c r="A108" s="111" t="s">
        <v>721</v>
      </c>
      <c r="B108" s="112" t="s">
        <v>722</v>
      </c>
      <c r="C108" s="113" t="s">
        <v>1027</v>
      </c>
      <c r="D108" s="114" t="s">
        <v>1027</v>
      </c>
      <c r="E108" s="114" t="s">
        <v>1027</v>
      </c>
      <c r="F108" s="114" t="s">
        <v>1027</v>
      </c>
      <c r="G108" s="114">
        <v>22.348039489000001</v>
      </c>
      <c r="H108" s="114" t="s">
        <v>1027</v>
      </c>
      <c r="I108" s="114">
        <v>88.050099146999997</v>
      </c>
      <c r="J108" s="114" t="s">
        <v>1027</v>
      </c>
      <c r="K108" s="114" t="s">
        <v>1027</v>
      </c>
      <c r="L108" s="114" t="s">
        <v>1027</v>
      </c>
      <c r="M108" s="114" t="s">
        <v>1027</v>
      </c>
      <c r="N108" s="114" t="s">
        <v>1027</v>
      </c>
      <c r="O108" s="114">
        <v>23.601611091999999</v>
      </c>
      <c r="P108" s="114" t="s">
        <v>1027</v>
      </c>
      <c r="Q108" s="114" t="s">
        <v>1027</v>
      </c>
      <c r="R108" s="114" t="s">
        <v>1027</v>
      </c>
      <c r="S108" s="114" t="s">
        <v>1027</v>
      </c>
      <c r="T108" s="114" t="s">
        <v>1027</v>
      </c>
      <c r="U108" s="114" t="s">
        <v>1027</v>
      </c>
      <c r="V108" s="114">
        <v>14.452142365</v>
      </c>
      <c r="W108" s="114" t="s">
        <v>1027</v>
      </c>
      <c r="X108" s="114" t="s">
        <v>1027</v>
      </c>
      <c r="Y108" s="114" t="s">
        <v>1027</v>
      </c>
      <c r="Z108" s="114" t="s">
        <v>1027</v>
      </c>
      <c r="AA108" s="114" t="s">
        <v>1027</v>
      </c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</row>
    <row r="109" spans="1:69" s="98" customFormat="1" ht="13.2">
      <c r="A109" s="111" t="s">
        <v>723</v>
      </c>
      <c r="B109" s="112" t="s">
        <v>724</v>
      </c>
      <c r="C109" s="113" t="s">
        <v>1027</v>
      </c>
      <c r="D109" s="114" t="s">
        <v>1027</v>
      </c>
      <c r="E109" s="114" t="s">
        <v>1027</v>
      </c>
      <c r="F109" s="114" t="s">
        <v>1027</v>
      </c>
      <c r="G109" s="114" t="s">
        <v>1027</v>
      </c>
      <c r="H109" s="114" t="s">
        <v>1027</v>
      </c>
      <c r="I109" s="114" t="s">
        <v>1027</v>
      </c>
      <c r="J109" s="114" t="s">
        <v>1027</v>
      </c>
      <c r="K109" s="114" t="s">
        <v>1027</v>
      </c>
      <c r="L109" s="114" t="s">
        <v>1027</v>
      </c>
      <c r="M109" s="114" t="s">
        <v>1027</v>
      </c>
      <c r="N109" s="114" t="s">
        <v>1027</v>
      </c>
      <c r="O109" s="114">
        <v>7.8040523779999997</v>
      </c>
      <c r="P109" s="114" t="s">
        <v>1027</v>
      </c>
      <c r="Q109" s="114" t="s">
        <v>1027</v>
      </c>
      <c r="R109" s="114" t="s">
        <v>1027</v>
      </c>
      <c r="S109" s="114" t="s">
        <v>1027</v>
      </c>
      <c r="T109" s="114" t="s">
        <v>1027</v>
      </c>
      <c r="U109" s="114" t="s">
        <v>1027</v>
      </c>
      <c r="V109" s="114" t="s">
        <v>1027</v>
      </c>
      <c r="W109" s="114" t="s">
        <v>1027</v>
      </c>
      <c r="X109" s="114" t="s">
        <v>1027</v>
      </c>
      <c r="Y109" s="114">
        <v>3.3694293630000001</v>
      </c>
      <c r="Z109" s="114" t="s">
        <v>1027</v>
      </c>
      <c r="AA109" s="114" t="s">
        <v>1027</v>
      </c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</row>
    <row r="110" spans="1:69" s="98" customFormat="1" ht="13.2">
      <c r="A110" s="111" t="s">
        <v>725</v>
      </c>
      <c r="B110" s="112" t="s">
        <v>726</v>
      </c>
      <c r="C110" s="113" t="s">
        <v>1027</v>
      </c>
      <c r="D110" s="114" t="s">
        <v>1027</v>
      </c>
      <c r="E110" s="114" t="s">
        <v>1027</v>
      </c>
      <c r="F110" s="114" t="s">
        <v>1027</v>
      </c>
      <c r="G110" s="114" t="s">
        <v>1027</v>
      </c>
      <c r="H110" s="114" t="s">
        <v>1027</v>
      </c>
      <c r="I110" s="114" t="s">
        <v>1027</v>
      </c>
      <c r="J110" s="114" t="s">
        <v>1027</v>
      </c>
      <c r="K110" s="114" t="s">
        <v>1027</v>
      </c>
      <c r="L110" s="114" t="s">
        <v>1027</v>
      </c>
      <c r="M110" s="114" t="s">
        <v>1027</v>
      </c>
      <c r="N110" s="114" t="s">
        <v>1027</v>
      </c>
      <c r="O110" s="114" t="s">
        <v>1027</v>
      </c>
      <c r="P110" s="114">
        <v>12.422553057</v>
      </c>
      <c r="Q110" s="114" t="s">
        <v>1027</v>
      </c>
      <c r="R110" s="114" t="s">
        <v>1027</v>
      </c>
      <c r="S110" s="114" t="s">
        <v>1027</v>
      </c>
      <c r="T110" s="114" t="s">
        <v>1027</v>
      </c>
      <c r="U110" s="114" t="s">
        <v>1027</v>
      </c>
      <c r="V110" s="114" t="s">
        <v>1027</v>
      </c>
      <c r="W110" s="114" t="s">
        <v>1027</v>
      </c>
      <c r="X110" s="114" t="s">
        <v>1027</v>
      </c>
      <c r="Y110" s="114" t="s">
        <v>1027</v>
      </c>
      <c r="Z110" s="114" t="s">
        <v>1027</v>
      </c>
      <c r="AA110" s="114" t="s">
        <v>1027</v>
      </c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</row>
    <row r="111" spans="1:69" s="98" customFormat="1" ht="13.2">
      <c r="A111" s="111" t="s">
        <v>727</v>
      </c>
      <c r="B111" s="112" t="s">
        <v>728</v>
      </c>
      <c r="C111" s="113" t="s">
        <v>1027</v>
      </c>
      <c r="D111" s="114" t="s">
        <v>1027</v>
      </c>
      <c r="E111" s="114" t="s">
        <v>1027</v>
      </c>
      <c r="F111" s="114" t="s">
        <v>1027</v>
      </c>
      <c r="G111" s="114" t="s">
        <v>1027</v>
      </c>
      <c r="H111" s="114" t="s">
        <v>1027</v>
      </c>
      <c r="I111" s="114" t="s">
        <v>1027</v>
      </c>
      <c r="J111" s="114" t="s">
        <v>1027</v>
      </c>
      <c r="K111" s="114" t="s">
        <v>1027</v>
      </c>
      <c r="L111" s="114" t="s">
        <v>1027</v>
      </c>
      <c r="M111" s="114" t="s">
        <v>1027</v>
      </c>
      <c r="N111" s="114" t="s">
        <v>1027</v>
      </c>
      <c r="O111" s="114" t="s">
        <v>1027</v>
      </c>
      <c r="P111" s="114" t="s">
        <v>1027</v>
      </c>
      <c r="Q111" s="114" t="s">
        <v>1027</v>
      </c>
      <c r="R111" s="114" t="s">
        <v>1027</v>
      </c>
      <c r="S111" s="114" t="s">
        <v>1027</v>
      </c>
      <c r="T111" s="114" t="s">
        <v>1027</v>
      </c>
      <c r="U111" s="114" t="s">
        <v>1027</v>
      </c>
      <c r="V111" s="114" t="s">
        <v>1027</v>
      </c>
      <c r="W111" s="114" t="s">
        <v>1027</v>
      </c>
      <c r="X111" s="114" t="s">
        <v>1027</v>
      </c>
      <c r="Y111" s="114" t="s">
        <v>1027</v>
      </c>
      <c r="Z111" s="114" t="s">
        <v>1027</v>
      </c>
      <c r="AA111" s="114" t="s">
        <v>1027</v>
      </c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</row>
    <row r="112" spans="1:69" s="98" customFormat="1" ht="13.2">
      <c r="A112" s="111" t="s">
        <v>729</v>
      </c>
      <c r="B112" s="112" t="s">
        <v>730</v>
      </c>
      <c r="C112" s="113" t="s">
        <v>1027</v>
      </c>
      <c r="D112" s="114" t="s">
        <v>1027</v>
      </c>
      <c r="E112" s="114" t="s">
        <v>1027</v>
      </c>
      <c r="F112" s="114" t="s">
        <v>1027</v>
      </c>
      <c r="G112" s="114" t="s">
        <v>1027</v>
      </c>
      <c r="H112" s="114" t="s">
        <v>1027</v>
      </c>
      <c r="I112" s="114" t="s">
        <v>1027</v>
      </c>
      <c r="J112" s="114" t="s">
        <v>1027</v>
      </c>
      <c r="K112" s="114" t="s">
        <v>1027</v>
      </c>
      <c r="L112" s="114" t="s">
        <v>1027</v>
      </c>
      <c r="M112" s="114" t="s">
        <v>1027</v>
      </c>
      <c r="N112" s="114" t="s">
        <v>1027</v>
      </c>
      <c r="O112" s="114" t="s">
        <v>1027</v>
      </c>
      <c r="P112" s="114" t="s">
        <v>1027</v>
      </c>
      <c r="Q112" s="114" t="s">
        <v>1027</v>
      </c>
      <c r="R112" s="114" t="s">
        <v>1027</v>
      </c>
      <c r="S112" s="114" t="s">
        <v>1027</v>
      </c>
      <c r="T112" s="114" t="s">
        <v>1027</v>
      </c>
      <c r="U112" s="114" t="s">
        <v>1027</v>
      </c>
      <c r="V112" s="114">
        <v>3.1266195969999999</v>
      </c>
      <c r="W112" s="114" t="s">
        <v>1027</v>
      </c>
      <c r="X112" s="114" t="s">
        <v>1027</v>
      </c>
      <c r="Y112" s="114" t="s">
        <v>1027</v>
      </c>
      <c r="Z112" s="114" t="s">
        <v>1027</v>
      </c>
      <c r="AA112" s="114" t="s">
        <v>1027</v>
      </c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</row>
    <row r="113" spans="1:69" s="98" customFormat="1" ht="13.2">
      <c r="A113" s="111" t="s">
        <v>731</v>
      </c>
      <c r="B113" s="112" t="s">
        <v>732</v>
      </c>
      <c r="C113" s="113" t="s">
        <v>1027</v>
      </c>
      <c r="D113" s="114" t="s">
        <v>1027</v>
      </c>
      <c r="E113" s="114" t="s">
        <v>1027</v>
      </c>
      <c r="F113" s="114" t="s">
        <v>1027</v>
      </c>
      <c r="G113" s="114" t="s">
        <v>1027</v>
      </c>
      <c r="H113" s="114" t="s">
        <v>1027</v>
      </c>
      <c r="I113" s="114" t="s">
        <v>1027</v>
      </c>
      <c r="J113" s="114" t="s">
        <v>1027</v>
      </c>
      <c r="K113" s="114" t="s">
        <v>1027</v>
      </c>
      <c r="L113" s="114" t="s">
        <v>1027</v>
      </c>
      <c r="M113" s="114" t="s">
        <v>1027</v>
      </c>
      <c r="N113" s="114">
        <v>2.269006906</v>
      </c>
      <c r="O113" s="114">
        <v>35.109319898999999</v>
      </c>
      <c r="P113" s="114" t="s">
        <v>1027</v>
      </c>
      <c r="Q113" s="114" t="s">
        <v>1027</v>
      </c>
      <c r="R113" s="114" t="s">
        <v>1027</v>
      </c>
      <c r="S113" s="114" t="s">
        <v>1027</v>
      </c>
      <c r="T113" s="114" t="s">
        <v>1027</v>
      </c>
      <c r="U113" s="114" t="s">
        <v>1027</v>
      </c>
      <c r="V113" s="114" t="s">
        <v>1027</v>
      </c>
      <c r="W113" s="114" t="s">
        <v>1027</v>
      </c>
      <c r="X113" s="114" t="s">
        <v>1027</v>
      </c>
      <c r="Y113" s="114" t="s">
        <v>1027</v>
      </c>
      <c r="Z113" s="114" t="s">
        <v>1027</v>
      </c>
      <c r="AA113" s="114">
        <v>11.934186449</v>
      </c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</row>
    <row r="114" spans="1:69" s="98" customFormat="1" ht="13.2">
      <c r="A114" s="111" t="s">
        <v>733</v>
      </c>
      <c r="B114" s="112" t="s">
        <v>734</v>
      </c>
      <c r="C114" s="113" t="s">
        <v>1027</v>
      </c>
      <c r="D114" s="114" t="s">
        <v>1027</v>
      </c>
      <c r="E114" s="114" t="s">
        <v>1027</v>
      </c>
      <c r="F114" s="114" t="s">
        <v>1027</v>
      </c>
      <c r="G114" s="114" t="s">
        <v>1027</v>
      </c>
      <c r="H114" s="114" t="s">
        <v>1027</v>
      </c>
      <c r="I114" s="114">
        <v>8.9194001840000006</v>
      </c>
      <c r="J114" s="114" t="s">
        <v>1027</v>
      </c>
      <c r="K114" s="114" t="s">
        <v>1027</v>
      </c>
      <c r="L114" s="114" t="s">
        <v>1027</v>
      </c>
      <c r="M114" s="114" t="s">
        <v>1027</v>
      </c>
      <c r="N114" s="114" t="s">
        <v>1027</v>
      </c>
      <c r="O114" s="114" t="s">
        <v>1027</v>
      </c>
      <c r="P114" s="114" t="s">
        <v>1027</v>
      </c>
      <c r="Q114" s="114">
        <v>2.8952279569999999</v>
      </c>
      <c r="R114" s="114" t="s">
        <v>1027</v>
      </c>
      <c r="S114" s="114" t="s">
        <v>1027</v>
      </c>
      <c r="T114" s="114" t="s">
        <v>1027</v>
      </c>
      <c r="U114" s="114" t="s">
        <v>1027</v>
      </c>
      <c r="V114" s="114" t="s">
        <v>1027</v>
      </c>
      <c r="W114" s="114" t="s">
        <v>1027</v>
      </c>
      <c r="X114" s="114">
        <v>10.954547234</v>
      </c>
      <c r="Y114" s="114" t="s">
        <v>1027</v>
      </c>
      <c r="Z114" s="114" t="s">
        <v>1027</v>
      </c>
      <c r="AA114" s="114" t="s">
        <v>1027</v>
      </c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K114" s="114"/>
      <c r="BL114" s="114"/>
      <c r="BM114" s="114"/>
      <c r="BN114" s="114"/>
      <c r="BO114" s="114"/>
      <c r="BP114" s="114"/>
      <c r="BQ114" s="114"/>
    </row>
    <row r="115" spans="1:69" s="98" customFormat="1" ht="13.2">
      <c r="A115" s="111" t="s">
        <v>326</v>
      </c>
      <c r="B115" s="112" t="s">
        <v>735</v>
      </c>
      <c r="C115" s="113" t="s">
        <v>1027</v>
      </c>
      <c r="D115" s="114">
        <v>11.705502543</v>
      </c>
      <c r="E115" s="114" t="s">
        <v>1027</v>
      </c>
      <c r="F115" s="114" t="s">
        <v>1027</v>
      </c>
      <c r="G115" s="114" t="s">
        <v>1027</v>
      </c>
      <c r="H115" s="114" t="s">
        <v>1027</v>
      </c>
      <c r="I115" s="114">
        <v>2.2849732399999998</v>
      </c>
      <c r="J115" s="114">
        <v>25.990408014</v>
      </c>
      <c r="K115" s="114" t="s">
        <v>1027</v>
      </c>
      <c r="L115" s="114" t="s">
        <v>1027</v>
      </c>
      <c r="M115" s="114" t="s">
        <v>1027</v>
      </c>
      <c r="N115" s="114" t="s">
        <v>1027</v>
      </c>
      <c r="O115" s="114">
        <v>79.981921661000001</v>
      </c>
      <c r="P115" s="114" t="s">
        <v>1027</v>
      </c>
      <c r="Q115" s="114" t="s">
        <v>1027</v>
      </c>
      <c r="R115" s="114" t="s">
        <v>1027</v>
      </c>
      <c r="S115" s="114" t="s">
        <v>1027</v>
      </c>
      <c r="T115" s="114" t="s">
        <v>1027</v>
      </c>
      <c r="U115" s="114" t="s">
        <v>1027</v>
      </c>
      <c r="V115" s="114" t="s">
        <v>1027</v>
      </c>
      <c r="W115" s="114" t="s">
        <v>1027</v>
      </c>
      <c r="X115" s="114" t="s">
        <v>1027</v>
      </c>
      <c r="Y115" s="114" t="s">
        <v>1027</v>
      </c>
      <c r="Z115" s="114" t="s">
        <v>1027</v>
      </c>
      <c r="AA115" s="114" t="s">
        <v>1027</v>
      </c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</row>
    <row r="116" spans="1:69" s="98" customFormat="1" ht="13.2">
      <c r="A116" s="111" t="s">
        <v>736</v>
      </c>
      <c r="B116" s="112" t="s">
        <v>737</v>
      </c>
      <c r="C116" s="113" t="s">
        <v>1027</v>
      </c>
      <c r="D116" s="114" t="s">
        <v>1027</v>
      </c>
      <c r="E116" s="114" t="s">
        <v>1027</v>
      </c>
      <c r="F116" s="114">
        <v>35.302250805</v>
      </c>
      <c r="G116" s="114" t="s">
        <v>1027</v>
      </c>
      <c r="H116" s="114" t="s">
        <v>1027</v>
      </c>
      <c r="I116" s="114" t="s">
        <v>1027</v>
      </c>
      <c r="J116" s="114" t="s">
        <v>1027</v>
      </c>
      <c r="K116" s="114" t="s">
        <v>1027</v>
      </c>
      <c r="L116" s="114" t="s">
        <v>1027</v>
      </c>
      <c r="M116" s="114" t="s">
        <v>1027</v>
      </c>
      <c r="N116" s="114" t="s">
        <v>1027</v>
      </c>
      <c r="O116" s="114">
        <v>5.8277523159999998</v>
      </c>
      <c r="P116" s="114" t="s">
        <v>1027</v>
      </c>
      <c r="Q116" s="114" t="s">
        <v>1027</v>
      </c>
      <c r="R116" s="114" t="s">
        <v>1027</v>
      </c>
      <c r="S116" s="114" t="s">
        <v>1027</v>
      </c>
      <c r="T116" s="114" t="s">
        <v>1027</v>
      </c>
      <c r="U116" s="114" t="s">
        <v>1027</v>
      </c>
      <c r="V116" s="114" t="s">
        <v>1027</v>
      </c>
      <c r="W116" s="114" t="s">
        <v>1027</v>
      </c>
      <c r="X116" s="114" t="s">
        <v>1027</v>
      </c>
      <c r="Y116" s="114" t="s">
        <v>1027</v>
      </c>
      <c r="Z116" s="114" t="s">
        <v>1027</v>
      </c>
      <c r="AA116" s="114" t="s">
        <v>1027</v>
      </c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</row>
    <row r="117" spans="1:69" s="98" customFormat="1" ht="13.2">
      <c r="A117" s="103" t="s">
        <v>381</v>
      </c>
      <c r="B117" s="104" t="s">
        <v>738</v>
      </c>
      <c r="C117" s="105">
        <v>5.2901060299999996</v>
      </c>
      <c r="D117" s="106" t="s">
        <v>1027</v>
      </c>
      <c r="E117" s="106">
        <v>53.402846693999997</v>
      </c>
      <c r="F117" s="106">
        <v>8.3589260989999996</v>
      </c>
      <c r="G117" s="106" t="s">
        <v>1027</v>
      </c>
      <c r="H117" s="106" t="s">
        <v>1027</v>
      </c>
      <c r="I117" s="106">
        <v>138.52743734500001</v>
      </c>
      <c r="J117" s="106" t="s">
        <v>1027</v>
      </c>
      <c r="K117" s="106">
        <v>13.479311778</v>
      </c>
      <c r="L117" s="106" t="s">
        <v>1027</v>
      </c>
      <c r="M117" s="106" t="s">
        <v>1027</v>
      </c>
      <c r="N117" s="106" t="s">
        <v>1027</v>
      </c>
      <c r="O117" s="106">
        <v>118.38019667099999</v>
      </c>
      <c r="P117" s="106">
        <v>104.179126694</v>
      </c>
      <c r="Q117" s="106">
        <v>11.381023049</v>
      </c>
      <c r="R117" s="106">
        <v>10.027678987</v>
      </c>
      <c r="S117" s="106" t="s">
        <v>1027</v>
      </c>
      <c r="T117" s="106">
        <v>7.8131383010000004</v>
      </c>
      <c r="U117" s="106" t="s">
        <v>1027</v>
      </c>
      <c r="V117" s="106" t="s">
        <v>1027</v>
      </c>
      <c r="W117" s="106" t="s">
        <v>1027</v>
      </c>
      <c r="X117" s="106" t="s">
        <v>1027</v>
      </c>
      <c r="Y117" s="106">
        <v>8.8512260420000004</v>
      </c>
      <c r="Z117" s="106">
        <v>318.41145338899997</v>
      </c>
      <c r="AA117" s="106" t="s">
        <v>1027</v>
      </c>
      <c r="AB117" s="106"/>
      <c r="AC117" s="106"/>
      <c r="AD117" s="106"/>
      <c r="AE117" s="106"/>
      <c r="AF117" s="106"/>
      <c r="AG117" s="106"/>
      <c r="AH117" s="106"/>
      <c r="AI117" s="106"/>
      <c r="AJ117" s="106"/>
      <c r="AK117" s="106"/>
      <c r="AL117" s="106"/>
      <c r="AM117" s="106"/>
      <c r="AN117" s="106"/>
      <c r="AO117" s="106"/>
      <c r="AP117" s="106"/>
      <c r="AQ117" s="106"/>
      <c r="AR117" s="106"/>
      <c r="AS117" s="106"/>
      <c r="AT117" s="106"/>
      <c r="AU117" s="106"/>
      <c r="AV117" s="106"/>
      <c r="AW117" s="106"/>
      <c r="AX117" s="106"/>
      <c r="AY117" s="106"/>
      <c r="AZ117" s="106"/>
      <c r="BA117" s="106"/>
      <c r="BB117" s="106"/>
      <c r="BC117" s="106"/>
      <c r="BD117" s="106"/>
      <c r="BE117" s="106"/>
      <c r="BF117" s="106"/>
      <c r="BG117" s="106"/>
      <c r="BH117" s="106"/>
      <c r="BI117" s="106"/>
      <c r="BJ117" s="106"/>
      <c r="BK117" s="106"/>
      <c r="BL117" s="106"/>
      <c r="BM117" s="106"/>
      <c r="BN117" s="106"/>
      <c r="BO117" s="106"/>
      <c r="BP117" s="106"/>
      <c r="BQ117" s="106"/>
    </row>
    <row r="118" spans="1:69" s="98" customFormat="1" ht="13.2">
      <c r="A118" s="107" t="s">
        <v>739</v>
      </c>
      <c r="B118" s="108" t="s">
        <v>740</v>
      </c>
      <c r="C118" s="109" t="s">
        <v>1027</v>
      </c>
      <c r="D118" s="110" t="s">
        <v>1027</v>
      </c>
      <c r="E118" s="110" t="s">
        <v>1027</v>
      </c>
      <c r="F118" s="110" t="s">
        <v>1027</v>
      </c>
      <c r="G118" s="110" t="s">
        <v>1027</v>
      </c>
      <c r="H118" s="110" t="s">
        <v>1027</v>
      </c>
      <c r="I118" s="110" t="s">
        <v>1027</v>
      </c>
      <c r="J118" s="110" t="s">
        <v>1027</v>
      </c>
      <c r="K118" s="110" t="s">
        <v>1027</v>
      </c>
      <c r="L118" s="110">
        <v>2.4186998819999999</v>
      </c>
      <c r="M118" s="110" t="s">
        <v>1027</v>
      </c>
      <c r="N118" s="110" t="s">
        <v>1027</v>
      </c>
      <c r="O118" s="110" t="s">
        <v>1027</v>
      </c>
      <c r="P118" s="110" t="s">
        <v>1027</v>
      </c>
      <c r="Q118" s="110" t="s">
        <v>1027</v>
      </c>
      <c r="R118" s="110" t="s">
        <v>1027</v>
      </c>
      <c r="S118" s="110" t="s">
        <v>1027</v>
      </c>
      <c r="T118" s="110" t="s">
        <v>1027</v>
      </c>
      <c r="U118" s="110" t="s">
        <v>1027</v>
      </c>
      <c r="V118" s="110" t="s">
        <v>1027</v>
      </c>
      <c r="W118" s="110" t="s">
        <v>1027</v>
      </c>
      <c r="X118" s="110" t="s">
        <v>1027</v>
      </c>
      <c r="Y118" s="110" t="s">
        <v>1027</v>
      </c>
      <c r="Z118" s="110" t="s">
        <v>1027</v>
      </c>
      <c r="AA118" s="110" t="s">
        <v>1027</v>
      </c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  <c r="AO118" s="110"/>
      <c r="AP118" s="110"/>
      <c r="AQ118" s="110"/>
      <c r="AR118" s="110"/>
      <c r="AS118" s="110"/>
      <c r="AT118" s="110"/>
      <c r="AU118" s="110"/>
      <c r="AV118" s="110"/>
      <c r="AW118" s="110"/>
      <c r="AX118" s="110"/>
      <c r="AY118" s="110"/>
      <c r="AZ118" s="110"/>
      <c r="BA118" s="110"/>
      <c r="BB118" s="110"/>
      <c r="BC118" s="110"/>
      <c r="BD118" s="110"/>
      <c r="BE118" s="110"/>
      <c r="BF118" s="110"/>
      <c r="BG118" s="110"/>
      <c r="BH118" s="110"/>
      <c r="BI118" s="110"/>
      <c r="BJ118" s="110"/>
      <c r="BK118" s="110"/>
      <c r="BL118" s="110"/>
      <c r="BM118" s="110"/>
      <c r="BN118" s="110"/>
      <c r="BO118" s="110"/>
      <c r="BP118" s="110"/>
      <c r="BQ118" s="110"/>
    </row>
    <row r="119" spans="1:69" s="98" customFormat="1" ht="13.2">
      <c r="A119" s="111" t="s">
        <v>741</v>
      </c>
      <c r="B119" s="112" t="s">
        <v>742</v>
      </c>
      <c r="C119" s="113" t="s">
        <v>1027</v>
      </c>
      <c r="D119" s="114" t="s">
        <v>1027</v>
      </c>
      <c r="E119" s="114" t="s">
        <v>1027</v>
      </c>
      <c r="F119" s="114" t="s">
        <v>1027</v>
      </c>
      <c r="G119" s="114" t="s">
        <v>1027</v>
      </c>
      <c r="H119" s="114" t="s">
        <v>1027</v>
      </c>
      <c r="I119" s="114" t="s">
        <v>1027</v>
      </c>
      <c r="J119" s="114" t="s">
        <v>1027</v>
      </c>
      <c r="K119" s="114" t="s">
        <v>1027</v>
      </c>
      <c r="L119" s="114" t="s">
        <v>1027</v>
      </c>
      <c r="M119" s="114" t="s">
        <v>1027</v>
      </c>
      <c r="N119" s="114" t="s">
        <v>1027</v>
      </c>
      <c r="O119" s="114" t="s">
        <v>1027</v>
      </c>
      <c r="P119" s="114" t="s">
        <v>1027</v>
      </c>
      <c r="Q119" s="114" t="s">
        <v>1027</v>
      </c>
      <c r="R119" s="114" t="s">
        <v>1027</v>
      </c>
      <c r="S119" s="114" t="s">
        <v>1027</v>
      </c>
      <c r="T119" s="114" t="s">
        <v>1027</v>
      </c>
      <c r="U119" s="114" t="s">
        <v>1027</v>
      </c>
      <c r="V119" s="114" t="s">
        <v>1027</v>
      </c>
      <c r="W119" s="114" t="s">
        <v>1027</v>
      </c>
      <c r="X119" s="114" t="s">
        <v>1027</v>
      </c>
      <c r="Y119" s="114" t="s">
        <v>1027</v>
      </c>
      <c r="Z119" s="114" t="s">
        <v>1027</v>
      </c>
      <c r="AA119" s="114" t="s">
        <v>1027</v>
      </c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</row>
    <row r="120" spans="1:69" s="98" customFormat="1" ht="13.2">
      <c r="A120" s="111" t="s">
        <v>743</v>
      </c>
      <c r="B120" s="112" t="s">
        <v>744</v>
      </c>
      <c r="C120" s="113" t="s">
        <v>1027</v>
      </c>
      <c r="D120" s="114" t="s">
        <v>1027</v>
      </c>
      <c r="E120" s="114" t="s">
        <v>1027</v>
      </c>
      <c r="F120" s="114" t="s">
        <v>1027</v>
      </c>
      <c r="G120" s="114" t="s">
        <v>1027</v>
      </c>
      <c r="H120" s="114" t="s">
        <v>1027</v>
      </c>
      <c r="I120" s="114" t="s">
        <v>1027</v>
      </c>
      <c r="J120" s="114" t="s">
        <v>1027</v>
      </c>
      <c r="K120" s="114" t="s">
        <v>1027</v>
      </c>
      <c r="L120" s="114" t="s">
        <v>1027</v>
      </c>
      <c r="M120" s="114" t="s">
        <v>1027</v>
      </c>
      <c r="N120" s="114" t="s">
        <v>1027</v>
      </c>
      <c r="O120" s="114" t="s">
        <v>1027</v>
      </c>
      <c r="P120" s="114" t="s">
        <v>1027</v>
      </c>
      <c r="Q120" s="114" t="s">
        <v>1027</v>
      </c>
      <c r="R120" s="114" t="s">
        <v>1027</v>
      </c>
      <c r="S120" s="114" t="s">
        <v>1027</v>
      </c>
      <c r="T120" s="114" t="s">
        <v>1027</v>
      </c>
      <c r="U120" s="114" t="s">
        <v>1027</v>
      </c>
      <c r="V120" s="114" t="s">
        <v>1027</v>
      </c>
      <c r="W120" s="114" t="s">
        <v>1027</v>
      </c>
      <c r="X120" s="114" t="s">
        <v>1027</v>
      </c>
      <c r="Y120" s="114" t="s">
        <v>1027</v>
      </c>
      <c r="Z120" s="114" t="s">
        <v>1027</v>
      </c>
      <c r="AA120" s="114" t="s">
        <v>1027</v>
      </c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</row>
    <row r="121" spans="1:69" s="98" customFormat="1" ht="13.2">
      <c r="A121" s="111" t="s">
        <v>745</v>
      </c>
      <c r="B121" s="112" t="s">
        <v>746</v>
      </c>
      <c r="C121" s="113" t="s">
        <v>1027</v>
      </c>
      <c r="D121" s="114" t="s">
        <v>1027</v>
      </c>
      <c r="E121" s="114" t="s">
        <v>1027</v>
      </c>
      <c r="F121" s="114" t="s">
        <v>1027</v>
      </c>
      <c r="G121" s="114" t="s">
        <v>1027</v>
      </c>
      <c r="H121" s="114" t="s">
        <v>1027</v>
      </c>
      <c r="I121" s="114" t="s">
        <v>1027</v>
      </c>
      <c r="J121" s="114" t="s">
        <v>1027</v>
      </c>
      <c r="K121" s="114" t="s">
        <v>1027</v>
      </c>
      <c r="L121" s="114" t="s">
        <v>1027</v>
      </c>
      <c r="M121" s="114" t="s">
        <v>1027</v>
      </c>
      <c r="N121" s="114" t="s">
        <v>1027</v>
      </c>
      <c r="O121" s="114" t="s">
        <v>1027</v>
      </c>
      <c r="P121" s="114" t="s">
        <v>1027</v>
      </c>
      <c r="Q121" s="114" t="s">
        <v>1027</v>
      </c>
      <c r="R121" s="114" t="s">
        <v>1027</v>
      </c>
      <c r="S121" s="114" t="s">
        <v>1027</v>
      </c>
      <c r="T121" s="114" t="s">
        <v>1027</v>
      </c>
      <c r="U121" s="114" t="s">
        <v>1027</v>
      </c>
      <c r="V121" s="114" t="s">
        <v>1027</v>
      </c>
      <c r="W121" s="114" t="s">
        <v>1027</v>
      </c>
      <c r="X121" s="114" t="s">
        <v>1027</v>
      </c>
      <c r="Y121" s="114" t="s">
        <v>1027</v>
      </c>
      <c r="Z121" s="114" t="s">
        <v>1027</v>
      </c>
      <c r="AA121" s="114" t="s">
        <v>1027</v>
      </c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</row>
    <row r="122" spans="1:69" s="98" customFormat="1" ht="13.2">
      <c r="A122" s="111" t="s">
        <v>747</v>
      </c>
      <c r="B122" s="112" t="s">
        <v>748</v>
      </c>
      <c r="C122" s="113" t="s">
        <v>1027</v>
      </c>
      <c r="D122" s="114" t="s">
        <v>1027</v>
      </c>
      <c r="E122" s="114" t="s">
        <v>1027</v>
      </c>
      <c r="F122" s="114" t="s">
        <v>1027</v>
      </c>
      <c r="G122" s="114" t="s">
        <v>1027</v>
      </c>
      <c r="H122" s="114" t="s">
        <v>1027</v>
      </c>
      <c r="I122" s="114" t="s">
        <v>1027</v>
      </c>
      <c r="J122" s="114" t="s">
        <v>1027</v>
      </c>
      <c r="K122" s="114" t="s">
        <v>1027</v>
      </c>
      <c r="L122" s="114" t="s">
        <v>1027</v>
      </c>
      <c r="M122" s="114" t="s">
        <v>1027</v>
      </c>
      <c r="N122" s="114" t="s">
        <v>1027</v>
      </c>
      <c r="O122" s="114" t="s">
        <v>1027</v>
      </c>
      <c r="P122" s="114">
        <v>2.326731213</v>
      </c>
      <c r="Q122" s="114" t="s">
        <v>1027</v>
      </c>
      <c r="R122" s="114" t="s">
        <v>1027</v>
      </c>
      <c r="S122" s="114" t="s">
        <v>1027</v>
      </c>
      <c r="T122" s="114" t="s">
        <v>1027</v>
      </c>
      <c r="U122" s="114" t="s">
        <v>1027</v>
      </c>
      <c r="V122" s="114" t="s">
        <v>1027</v>
      </c>
      <c r="W122" s="114" t="s">
        <v>1027</v>
      </c>
      <c r="X122" s="114" t="s">
        <v>1027</v>
      </c>
      <c r="Y122" s="114" t="s">
        <v>1027</v>
      </c>
      <c r="Z122" s="114" t="s">
        <v>1027</v>
      </c>
      <c r="AA122" s="114" t="s">
        <v>1027</v>
      </c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</row>
    <row r="123" spans="1:69" s="98" customFormat="1" ht="13.2">
      <c r="A123" s="111" t="s">
        <v>749</v>
      </c>
      <c r="B123" s="112" t="s">
        <v>750</v>
      </c>
      <c r="C123" s="113" t="s">
        <v>1027</v>
      </c>
      <c r="D123" s="114" t="s">
        <v>1027</v>
      </c>
      <c r="E123" s="114" t="s">
        <v>1027</v>
      </c>
      <c r="F123" s="114" t="s">
        <v>1027</v>
      </c>
      <c r="G123" s="114" t="s">
        <v>1027</v>
      </c>
      <c r="H123" s="114" t="s">
        <v>1027</v>
      </c>
      <c r="I123" s="114" t="s">
        <v>1027</v>
      </c>
      <c r="J123" s="114" t="s">
        <v>1027</v>
      </c>
      <c r="K123" s="114" t="s">
        <v>1027</v>
      </c>
      <c r="L123" s="114" t="s">
        <v>1027</v>
      </c>
      <c r="M123" s="114" t="s">
        <v>1027</v>
      </c>
      <c r="N123" s="114" t="s">
        <v>1027</v>
      </c>
      <c r="O123" s="114" t="s">
        <v>1027</v>
      </c>
      <c r="P123" s="114" t="s">
        <v>1027</v>
      </c>
      <c r="Q123" s="114" t="s">
        <v>1027</v>
      </c>
      <c r="R123" s="114" t="s">
        <v>1027</v>
      </c>
      <c r="S123" s="114" t="s">
        <v>1027</v>
      </c>
      <c r="T123" s="114" t="s">
        <v>1027</v>
      </c>
      <c r="U123" s="114" t="s">
        <v>1027</v>
      </c>
      <c r="V123" s="114" t="s">
        <v>1027</v>
      </c>
      <c r="W123" s="114" t="s">
        <v>1027</v>
      </c>
      <c r="X123" s="114" t="s">
        <v>1027</v>
      </c>
      <c r="Y123" s="114" t="s">
        <v>1027</v>
      </c>
      <c r="Z123" s="114" t="s">
        <v>1027</v>
      </c>
      <c r="AA123" s="114" t="s">
        <v>1027</v>
      </c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</row>
    <row r="124" spans="1:69" s="98" customFormat="1" ht="13.2">
      <c r="A124" s="111" t="s">
        <v>367</v>
      </c>
      <c r="B124" s="112" t="s">
        <v>751</v>
      </c>
      <c r="C124" s="113" t="s">
        <v>1027</v>
      </c>
      <c r="D124" s="114" t="s">
        <v>1027</v>
      </c>
      <c r="E124" s="114" t="s">
        <v>1027</v>
      </c>
      <c r="F124" s="114" t="s">
        <v>1027</v>
      </c>
      <c r="G124" s="114" t="s">
        <v>1027</v>
      </c>
      <c r="H124" s="114" t="s">
        <v>1027</v>
      </c>
      <c r="I124" s="114" t="s">
        <v>1027</v>
      </c>
      <c r="J124" s="114" t="s">
        <v>1027</v>
      </c>
      <c r="K124" s="114">
        <v>2.9009443070000001</v>
      </c>
      <c r="L124" s="114" t="s">
        <v>1027</v>
      </c>
      <c r="M124" s="114" t="s">
        <v>1027</v>
      </c>
      <c r="N124" s="114" t="s">
        <v>1027</v>
      </c>
      <c r="O124" s="114">
        <v>26.815845479</v>
      </c>
      <c r="P124" s="114" t="s">
        <v>1027</v>
      </c>
      <c r="Q124" s="114" t="s">
        <v>1027</v>
      </c>
      <c r="R124" s="114" t="s">
        <v>1027</v>
      </c>
      <c r="S124" s="114" t="s">
        <v>1027</v>
      </c>
      <c r="T124" s="114" t="s">
        <v>1027</v>
      </c>
      <c r="U124" s="114" t="s">
        <v>1027</v>
      </c>
      <c r="V124" s="114" t="s">
        <v>1027</v>
      </c>
      <c r="W124" s="114" t="s">
        <v>1027</v>
      </c>
      <c r="X124" s="114">
        <v>1.376242918</v>
      </c>
      <c r="Y124" s="114">
        <v>9.1787595090000007</v>
      </c>
      <c r="Z124" s="114" t="s">
        <v>1027</v>
      </c>
      <c r="AA124" s="114" t="s">
        <v>1027</v>
      </c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</row>
    <row r="125" spans="1:69" s="98" customFormat="1" ht="13.2">
      <c r="A125" s="111" t="s">
        <v>752</v>
      </c>
      <c r="B125" s="112" t="s">
        <v>753</v>
      </c>
      <c r="C125" s="113" t="s">
        <v>1027</v>
      </c>
      <c r="D125" s="114" t="s">
        <v>1027</v>
      </c>
      <c r="E125" s="114" t="s">
        <v>1027</v>
      </c>
      <c r="F125" s="114" t="s">
        <v>1027</v>
      </c>
      <c r="G125" s="114" t="s">
        <v>1027</v>
      </c>
      <c r="H125" s="114" t="s">
        <v>1027</v>
      </c>
      <c r="I125" s="114" t="s">
        <v>1027</v>
      </c>
      <c r="J125" s="114" t="s">
        <v>1027</v>
      </c>
      <c r="K125" s="114" t="s">
        <v>1027</v>
      </c>
      <c r="L125" s="114" t="s">
        <v>1027</v>
      </c>
      <c r="M125" s="114" t="s">
        <v>1027</v>
      </c>
      <c r="N125" s="114" t="s">
        <v>1027</v>
      </c>
      <c r="O125" s="114">
        <v>1.6751620300000001</v>
      </c>
      <c r="P125" s="114" t="s">
        <v>1027</v>
      </c>
      <c r="Q125" s="114" t="s">
        <v>1027</v>
      </c>
      <c r="R125" s="114" t="s">
        <v>1027</v>
      </c>
      <c r="S125" s="114" t="s">
        <v>1027</v>
      </c>
      <c r="T125" s="114" t="s">
        <v>1027</v>
      </c>
      <c r="U125" s="114" t="s">
        <v>1027</v>
      </c>
      <c r="V125" s="114" t="s">
        <v>1027</v>
      </c>
      <c r="W125" s="114" t="s">
        <v>1027</v>
      </c>
      <c r="X125" s="114" t="s">
        <v>1027</v>
      </c>
      <c r="Y125" s="114" t="s">
        <v>1027</v>
      </c>
      <c r="Z125" s="114" t="s">
        <v>1027</v>
      </c>
      <c r="AA125" s="114" t="s">
        <v>1027</v>
      </c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</row>
    <row r="126" spans="1:69" s="98" customFormat="1" ht="13.2">
      <c r="A126" s="111" t="s">
        <v>754</v>
      </c>
      <c r="B126" s="112" t="s">
        <v>755</v>
      </c>
      <c r="C126" s="113" t="s">
        <v>1027</v>
      </c>
      <c r="D126" s="114" t="s">
        <v>1027</v>
      </c>
      <c r="E126" s="114" t="s">
        <v>1027</v>
      </c>
      <c r="F126" s="114" t="s">
        <v>1027</v>
      </c>
      <c r="G126" s="114" t="s">
        <v>1027</v>
      </c>
      <c r="H126" s="114" t="s">
        <v>1027</v>
      </c>
      <c r="I126" s="114" t="s">
        <v>1027</v>
      </c>
      <c r="J126" s="114" t="s">
        <v>1027</v>
      </c>
      <c r="K126" s="114" t="s">
        <v>1027</v>
      </c>
      <c r="L126" s="114" t="s">
        <v>1027</v>
      </c>
      <c r="M126" s="114" t="s">
        <v>1027</v>
      </c>
      <c r="N126" s="114" t="s">
        <v>1027</v>
      </c>
      <c r="O126" s="114" t="s">
        <v>1027</v>
      </c>
      <c r="P126" s="114" t="s">
        <v>1027</v>
      </c>
      <c r="Q126" s="114" t="s">
        <v>1027</v>
      </c>
      <c r="R126" s="114">
        <v>5.8895292829999999</v>
      </c>
      <c r="S126" s="114" t="s">
        <v>1027</v>
      </c>
      <c r="T126" s="114" t="s">
        <v>1027</v>
      </c>
      <c r="U126" s="114" t="s">
        <v>1027</v>
      </c>
      <c r="V126" s="114" t="s">
        <v>1027</v>
      </c>
      <c r="W126" s="114" t="s">
        <v>1027</v>
      </c>
      <c r="X126" s="114" t="s">
        <v>1027</v>
      </c>
      <c r="Y126" s="114" t="s">
        <v>1027</v>
      </c>
      <c r="Z126" s="114" t="s">
        <v>1027</v>
      </c>
      <c r="AA126" s="114" t="s">
        <v>1027</v>
      </c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</row>
    <row r="127" spans="1:69" s="98" customFormat="1" ht="13.2">
      <c r="A127" s="111" t="s">
        <v>345</v>
      </c>
      <c r="B127" s="112" t="s">
        <v>346</v>
      </c>
      <c r="C127" s="113">
        <v>2.0327088689999999</v>
      </c>
      <c r="D127" s="114" t="s">
        <v>1027</v>
      </c>
      <c r="E127" s="114" t="s">
        <v>1027</v>
      </c>
      <c r="F127" s="114" t="s">
        <v>1027</v>
      </c>
      <c r="G127" s="114" t="s">
        <v>1027</v>
      </c>
      <c r="H127" s="114" t="s">
        <v>1027</v>
      </c>
      <c r="I127" s="114">
        <v>7.3968728869999998</v>
      </c>
      <c r="J127" s="114" t="s">
        <v>1027</v>
      </c>
      <c r="K127" s="114" t="s">
        <v>1027</v>
      </c>
      <c r="L127" s="114" t="s">
        <v>1027</v>
      </c>
      <c r="M127" s="114" t="s">
        <v>1027</v>
      </c>
      <c r="N127" s="114" t="s">
        <v>1027</v>
      </c>
      <c r="O127" s="114" t="s">
        <v>1027</v>
      </c>
      <c r="P127" s="114" t="s">
        <v>1027</v>
      </c>
      <c r="Q127" s="114">
        <v>37.616355657</v>
      </c>
      <c r="R127" s="114" t="s">
        <v>1027</v>
      </c>
      <c r="S127" s="114" t="s">
        <v>1027</v>
      </c>
      <c r="T127" s="114">
        <v>15.098155253</v>
      </c>
      <c r="U127" s="114" t="s">
        <v>1027</v>
      </c>
      <c r="V127" s="114" t="s">
        <v>1027</v>
      </c>
      <c r="W127" s="114">
        <v>4.7679278050000002</v>
      </c>
      <c r="X127" s="114">
        <v>10.348320765</v>
      </c>
      <c r="Y127" s="114" t="s">
        <v>1027</v>
      </c>
      <c r="Z127" s="114" t="s">
        <v>1027</v>
      </c>
      <c r="AA127" s="114" t="s">
        <v>1027</v>
      </c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</row>
    <row r="128" spans="1:69" s="98" customFormat="1" ht="13.2">
      <c r="A128" s="111" t="s">
        <v>756</v>
      </c>
      <c r="B128" s="112" t="s">
        <v>757</v>
      </c>
      <c r="C128" s="113" t="s">
        <v>1027</v>
      </c>
      <c r="D128" s="114" t="s">
        <v>1027</v>
      </c>
      <c r="E128" s="114" t="s">
        <v>1027</v>
      </c>
      <c r="F128" s="114" t="s">
        <v>1027</v>
      </c>
      <c r="G128" s="114" t="s">
        <v>1027</v>
      </c>
      <c r="H128" s="114" t="s">
        <v>1027</v>
      </c>
      <c r="I128" s="114" t="s">
        <v>1027</v>
      </c>
      <c r="J128" s="114" t="s">
        <v>1027</v>
      </c>
      <c r="K128" s="114" t="s">
        <v>1027</v>
      </c>
      <c r="L128" s="114" t="s">
        <v>1027</v>
      </c>
      <c r="M128" s="114" t="s">
        <v>1027</v>
      </c>
      <c r="N128" s="114" t="s">
        <v>1027</v>
      </c>
      <c r="O128" s="114" t="s">
        <v>1027</v>
      </c>
      <c r="P128" s="114" t="s">
        <v>1027</v>
      </c>
      <c r="Q128" s="114" t="s">
        <v>1027</v>
      </c>
      <c r="R128" s="114" t="s">
        <v>1027</v>
      </c>
      <c r="S128" s="114" t="s">
        <v>1027</v>
      </c>
      <c r="T128" s="114" t="s">
        <v>1027</v>
      </c>
      <c r="U128" s="114" t="s">
        <v>1027</v>
      </c>
      <c r="V128" s="114">
        <v>4.2572885530000004</v>
      </c>
      <c r="W128" s="114" t="s">
        <v>1027</v>
      </c>
      <c r="X128" s="114" t="s">
        <v>1027</v>
      </c>
      <c r="Y128" s="114" t="s">
        <v>1027</v>
      </c>
      <c r="Z128" s="114" t="s">
        <v>1027</v>
      </c>
      <c r="AA128" s="114">
        <v>16.342532770999998</v>
      </c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</row>
    <row r="129" spans="1:69" s="98" customFormat="1" ht="13.2">
      <c r="A129" s="111" t="s">
        <v>758</v>
      </c>
      <c r="B129" s="112" t="s">
        <v>759</v>
      </c>
      <c r="C129" s="113" t="s">
        <v>1027</v>
      </c>
      <c r="D129" s="114" t="s">
        <v>1027</v>
      </c>
      <c r="E129" s="114" t="s">
        <v>1027</v>
      </c>
      <c r="F129" s="114" t="s">
        <v>1027</v>
      </c>
      <c r="G129" s="114" t="s">
        <v>1027</v>
      </c>
      <c r="H129" s="114" t="s">
        <v>1027</v>
      </c>
      <c r="I129" s="114" t="s">
        <v>1027</v>
      </c>
      <c r="J129" s="114" t="s">
        <v>1027</v>
      </c>
      <c r="K129" s="114" t="s">
        <v>1027</v>
      </c>
      <c r="L129" s="114" t="s">
        <v>1027</v>
      </c>
      <c r="M129" s="114" t="s">
        <v>1027</v>
      </c>
      <c r="N129" s="114" t="s">
        <v>1027</v>
      </c>
      <c r="O129" s="114" t="s">
        <v>1027</v>
      </c>
      <c r="P129" s="114" t="s">
        <v>1027</v>
      </c>
      <c r="Q129" s="114" t="s">
        <v>1027</v>
      </c>
      <c r="R129" s="114" t="s">
        <v>1027</v>
      </c>
      <c r="S129" s="114" t="s">
        <v>1027</v>
      </c>
      <c r="T129" s="114" t="s">
        <v>1027</v>
      </c>
      <c r="U129" s="114" t="s">
        <v>1027</v>
      </c>
      <c r="V129" s="114" t="s">
        <v>1027</v>
      </c>
      <c r="W129" s="114" t="s">
        <v>1027</v>
      </c>
      <c r="X129" s="114" t="s">
        <v>1027</v>
      </c>
      <c r="Y129" s="114" t="s">
        <v>1027</v>
      </c>
      <c r="Z129" s="114" t="s">
        <v>1027</v>
      </c>
      <c r="AA129" s="114" t="s">
        <v>1027</v>
      </c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</row>
    <row r="130" spans="1:69" s="98" customFormat="1" ht="13.2">
      <c r="A130" s="111" t="s">
        <v>760</v>
      </c>
      <c r="B130" s="112" t="s">
        <v>761</v>
      </c>
      <c r="C130" s="113" t="s">
        <v>1027</v>
      </c>
      <c r="D130" s="114" t="s">
        <v>1027</v>
      </c>
      <c r="E130" s="114" t="s">
        <v>1027</v>
      </c>
      <c r="F130" s="114" t="s">
        <v>1027</v>
      </c>
      <c r="G130" s="114" t="s">
        <v>1027</v>
      </c>
      <c r="H130" s="114" t="s">
        <v>1027</v>
      </c>
      <c r="I130" s="114" t="s">
        <v>1027</v>
      </c>
      <c r="J130" s="114" t="s">
        <v>1027</v>
      </c>
      <c r="K130" s="114" t="s">
        <v>1027</v>
      </c>
      <c r="L130" s="114" t="s">
        <v>1027</v>
      </c>
      <c r="M130" s="114" t="s">
        <v>1027</v>
      </c>
      <c r="N130" s="114" t="s">
        <v>1027</v>
      </c>
      <c r="O130" s="114" t="s">
        <v>1027</v>
      </c>
      <c r="P130" s="114" t="s">
        <v>1027</v>
      </c>
      <c r="Q130" s="114" t="s">
        <v>1027</v>
      </c>
      <c r="R130" s="114" t="s">
        <v>1027</v>
      </c>
      <c r="S130" s="114" t="s">
        <v>1027</v>
      </c>
      <c r="T130" s="114" t="s">
        <v>1027</v>
      </c>
      <c r="U130" s="114" t="s">
        <v>1027</v>
      </c>
      <c r="V130" s="114" t="s">
        <v>1027</v>
      </c>
      <c r="W130" s="114" t="s">
        <v>1027</v>
      </c>
      <c r="X130" s="114" t="s">
        <v>1027</v>
      </c>
      <c r="Y130" s="114" t="s">
        <v>1027</v>
      </c>
      <c r="Z130" s="114" t="s">
        <v>1027</v>
      </c>
      <c r="AA130" s="114" t="s">
        <v>1027</v>
      </c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</row>
    <row r="131" spans="1:69" s="98" customFormat="1" ht="13.2">
      <c r="A131" s="111" t="s">
        <v>762</v>
      </c>
      <c r="B131" s="112" t="s">
        <v>763</v>
      </c>
      <c r="C131" s="113" t="s">
        <v>1027</v>
      </c>
      <c r="D131" s="114" t="s">
        <v>1027</v>
      </c>
      <c r="E131" s="114">
        <v>4.2757947610000002</v>
      </c>
      <c r="F131" s="114" t="s">
        <v>1027</v>
      </c>
      <c r="G131" s="114" t="s">
        <v>1027</v>
      </c>
      <c r="H131" s="114" t="s">
        <v>1027</v>
      </c>
      <c r="I131" s="114" t="s">
        <v>1027</v>
      </c>
      <c r="J131" s="114" t="s">
        <v>1027</v>
      </c>
      <c r="K131" s="114" t="s">
        <v>1027</v>
      </c>
      <c r="L131" s="114">
        <v>2.4186998819999999</v>
      </c>
      <c r="M131" s="114">
        <v>4.5716092110000002</v>
      </c>
      <c r="N131" s="114" t="s">
        <v>1027</v>
      </c>
      <c r="O131" s="114" t="s">
        <v>1027</v>
      </c>
      <c r="P131" s="114" t="s">
        <v>1027</v>
      </c>
      <c r="Q131" s="114" t="s">
        <v>1027</v>
      </c>
      <c r="R131" s="114" t="s">
        <v>1027</v>
      </c>
      <c r="S131" s="114" t="s">
        <v>1027</v>
      </c>
      <c r="T131" s="114" t="s">
        <v>1027</v>
      </c>
      <c r="U131" s="114" t="s">
        <v>1027</v>
      </c>
      <c r="V131" s="114">
        <v>2.8960562969999999</v>
      </c>
      <c r="W131" s="114" t="s">
        <v>1027</v>
      </c>
      <c r="X131" s="114" t="s">
        <v>1027</v>
      </c>
      <c r="Y131" s="114" t="s">
        <v>1027</v>
      </c>
      <c r="Z131" s="114" t="s">
        <v>1027</v>
      </c>
      <c r="AA131" s="114" t="s">
        <v>1027</v>
      </c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</row>
    <row r="132" spans="1:69" s="98" customFormat="1" ht="13.2">
      <c r="A132" s="111" t="s">
        <v>764</v>
      </c>
      <c r="B132" s="112" t="s">
        <v>765</v>
      </c>
      <c r="C132" s="113" t="s">
        <v>1027</v>
      </c>
      <c r="D132" s="114" t="s">
        <v>1027</v>
      </c>
      <c r="E132" s="114">
        <v>4.2757947610000002</v>
      </c>
      <c r="F132" s="114" t="s">
        <v>1027</v>
      </c>
      <c r="G132" s="114" t="s">
        <v>1027</v>
      </c>
      <c r="H132" s="114" t="s">
        <v>1027</v>
      </c>
      <c r="I132" s="114" t="s">
        <v>1027</v>
      </c>
      <c r="J132" s="114" t="s">
        <v>1027</v>
      </c>
      <c r="K132" s="114" t="s">
        <v>1027</v>
      </c>
      <c r="L132" s="114" t="s">
        <v>1027</v>
      </c>
      <c r="M132" s="114" t="s">
        <v>1027</v>
      </c>
      <c r="N132" s="114" t="s">
        <v>1027</v>
      </c>
      <c r="O132" s="114" t="s">
        <v>1027</v>
      </c>
      <c r="P132" s="114" t="s">
        <v>1027</v>
      </c>
      <c r="Q132" s="114" t="s">
        <v>1027</v>
      </c>
      <c r="R132" s="114" t="s">
        <v>1027</v>
      </c>
      <c r="S132" s="114" t="s">
        <v>1027</v>
      </c>
      <c r="T132" s="114" t="s">
        <v>1027</v>
      </c>
      <c r="U132" s="114" t="s">
        <v>1027</v>
      </c>
      <c r="V132" s="114" t="s">
        <v>1027</v>
      </c>
      <c r="W132" s="114" t="s">
        <v>1027</v>
      </c>
      <c r="X132" s="114" t="s">
        <v>1027</v>
      </c>
      <c r="Y132" s="114" t="s">
        <v>1027</v>
      </c>
      <c r="Z132" s="114" t="s">
        <v>1027</v>
      </c>
      <c r="AA132" s="114" t="s">
        <v>1027</v>
      </c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</row>
    <row r="133" spans="1:69" s="98" customFormat="1" ht="13.2">
      <c r="A133" s="103" t="s">
        <v>766</v>
      </c>
      <c r="B133" s="104" t="s">
        <v>767</v>
      </c>
      <c r="C133" s="105" t="s">
        <v>1027</v>
      </c>
      <c r="D133" s="106" t="s">
        <v>1027</v>
      </c>
      <c r="E133" s="106" t="s">
        <v>1027</v>
      </c>
      <c r="F133" s="106" t="s">
        <v>1027</v>
      </c>
      <c r="G133" s="106" t="s">
        <v>1027</v>
      </c>
      <c r="H133" s="106" t="s">
        <v>1027</v>
      </c>
      <c r="I133" s="106" t="s">
        <v>1027</v>
      </c>
      <c r="J133" s="106" t="s">
        <v>1027</v>
      </c>
      <c r="K133" s="106">
        <v>3.9328102820000002</v>
      </c>
      <c r="L133" s="106" t="s">
        <v>1027</v>
      </c>
      <c r="M133" s="106" t="s">
        <v>1027</v>
      </c>
      <c r="N133" s="106" t="s">
        <v>1027</v>
      </c>
      <c r="O133" s="106">
        <v>28.817901330000002</v>
      </c>
      <c r="P133" s="106" t="s">
        <v>1027</v>
      </c>
      <c r="Q133" s="106">
        <v>9.2367921210000006</v>
      </c>
      <c r="R133" s="106">
        <v>13.322927565000001</v>
      </c>
      <c r="S133" s="106" t="s">
        <v>1027</v>
      </c>
      <c r="T133" s="106" t="s">
        <v>1027</v>
      </c>
      <c r="U133" s="106" t="s">
        <v>1027</v>
      </c>
      <c r="V133" s="106" t="s">
        <v>1027</v>
      </c>
      <c r="W133" s="106" t="s">
        <v>1027</v>
      </c>
      <c r="X133" s="106">
        <v>13.968963799000001</v>
      </c>
      <c r="Y133" s="106">
        <v>11.962001807</v>
      </c>
      <c r="Z133" s="106" t="s">
        <v>1027</v>
      </c>
      <c r="AA133" s="106">
        <v>4.4088935510000002</v>
      </c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106"/>
      <c r="AV133" s="106"/>
      <c r="AW133" s="106"/>
      <c r="AX133" s="106"/>
      <c r="AY133" s="106"/>
      <c r="AZ133" s="106"/>
      <c r="BA133" s="106"/>
      <c r="BB133" s="106"/>
      <c r="BC133" s="106"/>
      <c r="BD133" s="106"/>
      <c r="BE133" s="106"/>
      <c r="BF133" s="106"/>
      <c r="BG133" s="106"/>
      <c r="BH133" s="106"/>
      <c r="BI133" s="106"/>
      <c r="BJ133" s="106"/>
      <c r="BK133" s="106"/>
      <c r="BL133" s="106"/>
      <c r="BM133" s="106"/>
      <c r="BN133" s="106"/>
      <c r="BO133" s="106"/>
      <c r="BP133" s="106"/>
      <c r="BQ133" s="106"/>
    </row>
    <row r="134" spans="1:69" s="98" customFormat="1" ht="13.2">
      <c r="A134" s="107" t="s">
        <v>768</v>
      </c>
      <c r="B134" s="108" t="s">
        <v>769</v>
      </c>
      <c r="C134" s="109" t="s">
        <v>1027</v>
      </c>
      <c r="D134" s="110" t="s">
        <v>1027</v>
      </c>
      <c r="E134" s="110" t="s">
        <v>1027</v>
      </c>
      <c r="F134" s="110" t="s">
        <v>1027</v>
      </c>
      <c r="G134" s="110" t="s">
        <v>1027</v>
      </c>
      <c r="H134" s="110">
        <v>19.509674200999999</v>
      </c>
      <c r="I134" s="110">
        <v>8.2133709530000001</v>
      </c>
      <c r="J134" s="110" t="s">
        <v>1027</v>
      </c>
      <c r="K134" s="110">
        <v>18.663037073000002</v>
      </c>
      <c r="L134" s="110" t="s">
        <v>1027</v>
      </c>
      <c r="M134" s="110" t="s">
        <v>1027</v>
      </c>
      <c r="N134" s="110" t="s">
        <v>1027</v>
      </c>
      <c r="O134" s="110" t="s">
        <v>1027</v>
      </c>
      <c r="P134" s="110" t="s">
        <v>1027</v>
      </c>
      <c r="Q134" s="110" t="s">
        <v>1027</v>
      </c>
      <c r="R134" s="110" t="s">
        <v>1027</v>
      </c>
      <c r="S134" s="110" t="s">
        <v>1027</v>
      </c>
      <c r="T134" s="110" t="s">
        <v>1027</v>
      </c>
      <c r="U134" s="110" t="s">
        <v>1027</v>
      </c>
      <c r="V134" s="110" t="s">
        <v>1027</v>
      </c>
      <c r="W134" s="110" t="s">
        <v>1027</v>
      </c>
      <c r="X134" s="110" t="s">
        <v>1027</v>
      </c>
      <c r="Y134" s="110">
        <v>11.962001807</v>
      </c>
      <c r="Z134" s="110" t="s">
        <v>1027</v>
      </c>
      <c r="AA134" s="110">
        <v>10.328759001</v>
      </c>
      <c r="AB134" s="110"/>
      <c r="AC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10"/>
      <c r="AN134" s="110"/>
      <c r="AO134" s="110"/>
      <c r="AP134" s="110"/>
      <c r="AQ134" s="110"/>
      <c r="AR134" s="110"/>
      <c r="AS134" s="110"/>
      <c r="AT134" s="110"/>
      <c r="AU134" s="110"/>
      <c r="AV134" s="110"/>
      <c r="AW134" s="110"/>
      <c r="AX134" s="110"/>
      <c r="AY134" s="110"/>
      <c r="AZ134" s="110"/>
      <c r="BA134" s="110"/>
      <c r="BB134" s="110"/>
      <c r="BC134" s="110"/>
      <c r="BD134" s="110"/>
      <c r="BE134" s="110"/>
      <c r="BF134" s="110"/>
      <c r="BG134" s="110"/>
      <c r="BH134" s="110"/>
      <c r="BI134" s="110"/>
      <c r="BJ134" s="110"/>
      <c r="BK134" s="110"/>
      <c r="BL134" s="110"/>
      <c r="BM134" s="110"/>
      <c r="BN134" s="110"/>
      <c r="BO134" s="110"/>
      <c r="BP134" s="110"/>
      <c r="BQ134" s="110"/>
    </row>
    <row r="135" spans="1:69" s="98" customFormat="1" ht="13.2">
      <c r="A135" s="111" t="s">
        <v>770</v>
      </c>
      <c r="B135" s="112" t="s">
        <v>771</v>
      </c>
      <c r="C135" s="113" t="s">
        <v>1027</v>
      </c>
      <c r="D135" s="114" t="s">
        <v>1027</v>
      </c>
      <c r="E135" s="114" t="s">
        <v>1027</v>
      </c>
      <c r="F135" s="114">
        <v>10.507740216</v>
      </c>
      <c r="G135" s="114" t="s">
        <v>1027</v>
      </c>
      <c r="H135" s="114">
        <v>6.5032247339999998</v>
      </c>
      <c r="I135" s="114" t="s">
        <v>1027</v>
      </c>
      <c r="J135" s="114">
        <v>24.263237514</v>
      </c>
      <c r="K135" s="114" t="s">
        <v>1027</v>
      </c>
      <c r="L135" s="114" t="s">
        <v>1027</v>
      </c>
      <c r="M135" s="114" t="s">
        <v>1027</v>
      </c>
      <c r="N135" s="114" t="s">
        <v>1027</v>
      </c>
      <c r="O135" s="114">
        <v>8.5834380639999992</v>
      </c>
      <c r="P135" s="114">
        <v>11.982537132999999</v>
      </c>
      <c r="Q135" s="114">
        <v>9.2367921210000006</v>
      </c>
      <c r="R135" s="114">
        <v>13.322927565000001</v>
      </c>
      <c r="S135" s="114" t="s">
        <v>1027</v>
      </c>
      <c r="T135" s="114">
        <v>16.512652056</v>
      </c>
      <c r="U135" s="114" t="s">
        <v>1027</v>
      </c>
      <c r="V135" s="114" t="s">
        <v>1027</v>
      </c>
      <c r="W135" s="114" t="s">
        <v>1027</v>
      </c>
      <c r="X135" s="114" t="s">
        <v>1027</v>
      </c>
      <c r="Y135" s="114">
        <v>72.556967756999995</v>
      </c>
      <c r="Z135" s="114" t="s">
        <v>1027</v>
      </c>
      <c r="AA135" s="114">
        <v>5.1643794999999999</v>
      </c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</row>
    <row r="136" spans="1:69" s="98" customFormat="1" ht="13.2">
      <c r="A136" s="111" t="s">
        <v>772</v>
      </c>
      <c r="B136" s="112" t="s">
        <v>773</v>
      </c>
      <c r="C136" s="113" t="s">
        <v>1027</v>
      </c>
      <c r="D136" s="114" t="s">
        <v>1027</v>
      </c>
      <c r="E136" s="114" t="s">
        <v>1027</v>
      </c>
      <c r="F136" s="114" t="s">
        <v>1027</v>
      </c>
      <c r="G136" s="114" t="s">
        <v>1027</v>
      </c>
      <c r="H136" s="114" t="s">
        <v>1027</v>
      </c>
      <c r="I136" s="114" t="s">
        <v>1027</v>
      </c>
      <c r="J136" s="114" t="s">
        <v>1027</v>
      </c>
      <c r="K136" s="114" t="s">
        <v>1027</v>
      </c>
      <c r="L136" s="114" t="s">
        <v>1027</v>
      </c>
      <c r="M136" s="114" t="s">
        <v>1027</v>
      </c>
      <c r="N136" s="114" t="s">
        <v>1027</v>
      </c>
      <c r="O136" s="114" t="s">
        <v>1027</v>
      </c>
      <c r="P136" s="114">
        <v>2.326731213</v>
      </c>
      <c r="Q136" s="114" t="s">
        <v>1027</v>
      </c>
      <c r="R136" s="114" t="s">
        <v>1027</v>
      </c>
      <c r="S136" s="114" t="s">
        <v>1027</v>
      </c>
      <c r="T136" s="114" t="s">
        <v>1027</v>
      </c>
      <c r="U136" s="114" t="s">
        <v>1027</v>
      </c>
      <c r="V136" s="114" t="s">
        <v>1027</v>
      </c>
      <c r="W136" s="114" t="s">
        <v>1027</v>
      </c>
      <c r="X136" s="114" t="s">
        <v>1027</v>
      </c>
      <c r="Y136" s="114" t="s">
        <v>1027</v>
      </c>
      <c r="Z136" s="114" t="s">
        <v>1027</v>
      </c>
      <c r="AA136" s="114" t="s">
        <v>1027</v>
      </c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</row>
    <row r="137" spans="1:69" s="98" customFormat="1" ht="13.2">
      <c r="A137" s="111" t="s">
        <v>774</v>
      </c>
      <c r="B137" s="112" t="s">
        <v>775</v>
      </c>
      <c r="C137" s="113" t="s">
        <v>1027</v>
      </c>
      <c r="D137" s="114" t="s">
        <v>1027</v>
      </c>
      <c r="E137" s="114" t="s">
        <v>1027</v>
      </c>
      <c r="F137" s="114" t="s">
        <v>1027</v>
      </c>
      <c r="G137" s="114" t="s">
        <v>1027</v>
      </c>
      <c r="H137" s="114" t="s">
        <v>1027</v>
      </c>
      <c r="I137" s="114" t="s">
        <v>1027</v>
      </c>
      <c r="J137" s="114" t="s">
        <v>1027</v>
      </c>
      <c r="K137" s="114" t="s">
        <v>1027</v>
      </c>
      <c r="L137" s="114" t="s">
        <v>1027</v>
      </c>
      <c r="M137" s="114" t="s">
        <v>1027</v>
      </c>
      <c r="N137" s="114" t="s">
        <v>1027</v>
      </c>
      <c r="O137" s="114" t="s">
        <v>1027</v>
      </c>
      <c r="P137" s="114" t="s">
        <v>1027</v>
      </c>
      <c r="Q137" s="114" t="s">
        <v>1027</v>
      </c>
      <c r="R137" s="114" t="s">
        <v>1027</v>
      </c>
      <c r="S137" s="114" t="s">
        <v>1027</v>
      </c>
      <c r="T137" s="114">
        <v>12.581796044000001</v>
      </c>
      <c r="U137" s="114" t="s">
        <v>1027</v>
      </c>
      <c r="V137" s="114" t="s">
        <v>1027</v>
      </c>
      <c r="W137" s="114" t="s">
        <v>1027</v>
      </c>
      <c r="X137" s="114" t="s">
        <v>1027</v>
      </c>
      <c r="Y137" s="114" t="s">
        <v>1027</v>
      </c>
      <c r="Z137" s="114" t="s">
        <v>1027</v>
      </c>
      <c r="AA137" s="114" t="s">
        <v>1027</v>
      </c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K137" s="114"/>
      <c r="BL137" s="114"/>
      <c r="BM137" s="114"/>
      <c r="BN137" s="114"/>
      <c r="BO137" s="114"/>
      <c r="BP137" s="114"/>
      <c r="BQ137" s="114"/>
    </row>
    <row r="138" spans="1:69" s="98" customFormat="1" ht="13.2">
      <c r="A138" s="111" t="s">
        <v>776</v>
      </c>
      <c r="B138" s="112" t="s">
        <v>777</v>
      </c>
      <c r="C138" s="113" t="s">
        <v>1027</v>
      </c>
      <c r="D138" s="114" t="s">
        <v>1027</v>
      </c>
      <c r="E138" s="114" t="s">
        <v>1027</v>
      </c>
      <c r="F138" s="114">
        <v>12.460827872999999</v>
      </c>
      <c r="G138" s="114" t="s">
        <v>1027</v>
      </c>
      <c r="H138" s="114" t="s">
        <v>1027</v>
      </c>
      <c r="I138" s="114" t="s">
        <v>1027</v>
      </c>
      <c r="J138" s="114" t="s">
        <v>1027</v>
      </c>
      <c r="K138" s="114" t="s">
        <v>1027</v>
      </c>
      <c r="L138" s="114" t="s">
        <v>1027</v>
      </c>
      <c r="M138" s="114" t="s">
        <v>1027</v>
      </c>
      <c r="N138" s="114" t="s">
        <v>1027</v>
      </c>
      <c r="O138" s="114" t="s">
        <v>1027</v>
      </c>
      <c r="P138" s="114" t="s">
        <v>1027</v>
      </c>
      <c r="Q138" s="114" t="s">
        <v>1027</v>
      </c>
      <c r="R138" s="114" t="s">
        <v>1027</v>
      </c>
      <c r="S138" s="114" t="s">
        <v>1027</v>
      </c>
      <c r="T138" s="114" t="s">
        <v>1027</v>
      </c>
      <c r="U138" s="114" t="s">
        <v>1027</v>
      </c>
      <c r="V138" s="114" t="s">
        <v>1027</v>
      </c>
      <c r="W138" s="114" t="s">
        <v>1027</v>
      </c>
      <c r="X138" s="114" t="s">
        <v>1027</v>
      </c>
      <c r="Y138" s="114" t="s">
        <v>1027</v>
      </c>
      <c r="Z138" s="114" t="s">
        <v>1027</v>
      </c>
      <c r="AA138" s="114" t="s">
        <v>1027</v>
      </c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K138" s="114"/>
      <c r="BL138" s="114"/>
      <c r="BM138" s="114"/>
      <c r="BN138" s="114"/>
      <c r="BO138" s="114"/>
      <c r="BP138" s="114"/>
      <c r="BQ138" s="114"/>
    </row>
    <row r="139" spans="1:69" s="98" customFormat="1" ht="13.2">
      <c r="A139" s="111" t="s">
        <v>778</v>
      </c>
      <c r="B139" s="112" t="s">
        <v>779</v>
      </c>
      <c r="C139" s="113" t="s">
        <v>1027</v>
      </c>
      <c r="D139" s="114" t="s">
        <v>1027</v>
      </c>
      <c r="E139" s="114" t="s">
        <v>1027</v>
      </c>
      <c r="F139" s="114" t="s">
        <v>1027</v>
      </c>
      <c r="G139" s="114" t="s">
        <v>1027</v>
      </c>
      <c r="H139" s="114" t="s">
        <v>1027</v>
      </c>
      <c r="I139" s="114" t="s">
        <v>1027</v>
      </c>
      <c r="J139" s="114" t="s">
        <v>1027</v>
      </c>
      <c r="K139" s="114" t="s">
        <v>1027</v>
      </c>
      <c r="L139" s="114" t="s">
        <v>1027</v>
      </c>
      <c r="M139" s="114" t="s">
        <v>1027</v>
      </c>
      <c r="N139" s="114" t="s">
        <v>1027</v>
      </c>
      <c r="O139" s="114" t="s">
        <v>1027</v>
      </c>
      <c r="P139" s="114" t="s">
        <v>1027</v>
      </c>
      <c r="Q139" s="114" t="s">
        <v>1027</v>
      </c>
      <c r="R139" s="114" t="s">
        <v>1027</v>
      </c>
      <c r="S139" s="114" t="s">
        <v>1027</v>
      </c>
      <c r="T139" s="114" t="s">
        <v>1027</v>
      </c>
      <c r="U139" s="114" t="s">
        <v>1027</v>
      </c>
      <c r="V139" s="114" t="s">
        <v>1027</v>
      </c>
      <c r="W139" s="114" t="s">
        <v>1027</v>
      </c>
      <c r="X139" s="114">
        <v>19.258772673999999</v>
      </c>
      <c r="Y139" s="114" t="s">
        <v>1027</v>
      </c>
      <c r="Z139" s="114" t="s">
        <v>1027</v>
      </c>
      <c r="AA139" s="114" t="s">
        <v>1027</v>
      </c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</row>
    <row r="140" spans="1:69" s="98" customFormat="1" ht="13.2">
      <c r="A140" s="111" t="s">
        <v>551</v>
      </c>
      <c r="B140" s="112" t="s">
        <v>780</v>
      </c>
      <c r="C140" s="113" t="s">
        <v>1027</v>
      </c>
      <c r="D140" s="114" t="s">
        <v>1027</v>
      </c>
      <c r="E140" s="114">
        <v>2</v>
      </c>
      <c r="F140" s="114" t="s">
        <v>1027</v>
      </c>
      <c r="G140" s="114" t="s">
        <v>1027</v>
      </c>
      <c r="H140" s="114" t="s">
        <v>1027</v>
      </c>
      <c r="I140" s="114" t="s">
        <v>1027</v>
      </c>
      <c r="J140" s="114">
        <v>11.954090621000001</v>
      </c>
      <c r="K140" s="114" t="s">
        <v>1027</v>
      </c>
      <c r="L140" s="114">
        <v>7.6585735120000002</v>
      </c>
      <c r="M140" s="114" t="s">
        <v>1027</v>
      </c>
      <c r="N140" s="114" t="s">
        <v>1027</v>
      </c>
      <c r="O140" s="114" t="s">
        <v>1027</v>
      </c>
      <c r="P140" s="114" t="s">
        <v>1027</v>
      </c>
      <c r="Q140" s="114" t="s">
        <v>1027</v>
      </c>
      <c r="R140" s="114">
        <v>21.770540692000001</v>
      </c>
      <c r="S140" s="114" t="s">
        <v>1027</v>
      </c>
      <c r="T140" s="114" t="s">
        <v>1027</v>
      </c>
      <c r="U140" s="114" t="s">
        <v>1027</v>
      </c>
      <c r="V140" s="114">
        <v>15</v>
      </c>
      <c r="W140" s="114" t="s">
        <v>1027</v>
      </c>
      <c r="X140" s="114" t="s">
        <v>1027</v>
      </c>
      <c r="Y140" s="114" t="s">
        <v>1027</v>
      </c>
      <c r="Z140" s="114" t="s">
        <v>1027</v>
      </c>
      <c r="AA140" s="114" t="s">
        <v>1027</v>
      </c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  <c r="BC140" s="114"/>
      <c r="BD140" s="114"/>
      <c r="BE140" s="114"/>
      <c r="BF140" s="114"/>
      <c r="BG140" s="114"/>
      <c r="BH140" s="114"/>
      <c r="BI140" s="114"/>
      <c r="BJ140" s="114"/>
      <c r="BK140" s="114"/>
      <c r="BL140" s="114"/>
      <c r="BM140" s="114"/>
      <c r="BN140" s="114"/>
      <c r="BO140" s="114"/>
      <c r="BP140" s="114"/>
      <c r="BQ140" s="114"/>
    </row>
    <row r="141" spans="1:69" s="98" customFormat="1" ht="13.2">
      <c r="A141" s="111" t="s">
        <v>499</v>
      </c>
      <c r="B141" s="112" t="s">
        <v>500</v>
      </c>
      <c r="C141" s="113" t="s">
        <v>1027</v>
      </c>
      <c r="D141" s="114" t="s">
        <v>1027</v>
      </c>
      <c r="E141" s="114" t="s">
        <v>1027</v>
      </c>
      <c r="F141" s="114" t="s">
        <v>1027</v>
      </c>
      <c r="G141" s="114" t="s">
        <v>1027</v>
      </c>
      <c r="H141" s="114" t="s">
        <v>1027</v>
      </c>
      <c r="I141" s="114" t="s">
        <v>1027</v>
      </c>
      <c r="J141" s="114">
        <v>10.987987460999999</v>
      </c>
      <c r="K141" s="114">
        <v>41.351467731</v>
      </c>
      <c r="L141" s="114" t="s">
        <v>1027</v>
      </c>
      <c r="M141" s="114" t="s">
        <v>1027</v>
      </c>
      <c r="N141" s="114" t="s">
        <v>1027</v>
      </c>
      <c r="O141" s="114" t="s">
        <v>1027</v>
      </c>
      <c r="P141" s="114">
        <v>46.081180946000003</v>
      </c>
      <c r="Q141" s="114" t="s">
        <v>1027</v>
      </c>
      <c r="R141" s="114">
        <v>13.681948245999999</v>
      </c>
      <c r="S141" s="114" t="s">
        <v>1027</v>
      </c>
      <c r="T141" s="114" t="s">
        <v>1027</v>
      </c>
      <c r="U141" s="114" t="s">
        <v>1027</v>
      </c>
      <c r="V141" s="114">
        <v>13.860016793</v>
      </c>
      <c r="W141" s="114" t="s">
        <v>1027</v>
      </c>
      <c r="X141" s="114" t="s">
        <v>1027</v>
      </c>
      <c r="Y141" s="114">
        <v>62.949836695999998</v>
      </c>
      <c r="Z141" s="114" t="s">
        <v>1027</v>
      </c>
      <c r="AA141" s="114" t="s">
        <v>1027</v>
      </c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</row>
    <row r="142" spans="1:69" s="98" customFormat="1" ht="13.2">
      <c r="A142" s="111" t="s">
        <v>781</v>
      </c>
      <c r="B142" s="112" t="s">
        <v>782</v>
      </c>
      <c r="C142" s="113" t="s">
        <v>1027</v>
      </c>
      <c r="D142" s="114" t="s">
        <v>1027</v>
      </c>
      <c r="E142" s="114" t="s">
        <v>1027</v>
      </c>
      <c r="F142" s="114">
        <v>3.405215788</v>
      </c>
      <c r="G142" s="114" t="s">
        <v>1027</v>
      </c>
      <c r="H142" s="114" t="s">
        <v>1027</v>
      </c>
      <c r="I142" s="114" t="s">
        <v>1027</v>
      </c>
      <c r="J142" s="114" t="s">
        <v>1027</v>
      </c>
      <c r="K142" s="114">
        <v>7.6066397590000001</v>
      </c>
      <c r="L142" s="114" t="s">
        <v>1027</v>
      </c>
      <c r="M142" s="114" t="s">
        <v>1027</v>
      </c>
      <c r="N142" s="114" t="s">
        <v>1027</v>
      </c>
      <c r="O142" s="114" t="s">
        <v>1027</v>
      </c>
      <c r="P142" s="114">
        <v>2</v>
      </c>
      <c r="Q142" s="114" t="s">
        <v>1027</v>
      </c>
      <c r="R142" s="114" t="s">
        <v>1027</v>
      </c>
      <c r="S142" s="114" t="s">
        <v>1027</v>
      </c>
      <c r="T142" s="114">
        <v>22.274034532999998</v>
      </c>
      <c r="U142" s="114" t="s">
        <v>1027</v>
      </c>
      <c r="V142" s="114">
        <v>8.2136045119999999</v>
      </c>
      <c r="W142" s="114" t="s">
        <v>1027</v>
      </c>
      <c r="X142" s="114">
        <v>56.335494042000001</v>
      </c>
      <c r="Y142" s="114" t="s">
        <v>1027</v>
      </c>
      <c r="Z142" s="114" t="s">
        <v>1027</v>
      </c>
      <c r="AA142" s="114" t="s">
        <v>1027</v>
      </c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</row>
    <row r="143" spans="1:69" s="98" customFormat="1" ht="13.2">
      <c r="A143" s="111" t="s">
        <v>783</v>
      </c>
      <c r="B143" s="112" t="s">
        <v>784</v>
      </c>
      <c r="C143" s="113" t="s">
        <v>1027</v>
      </c>
      <c r="D143" s="114" t="s">
        <v>1027</v>
      </c>
      <c r="E143" s="114">
        <v>6.003870386</v>
      </c>
      <c r="F143" s="114">
        <v>3.405215788</v>
      </c>
      <c r="G143" s="114" t="s">
        <v>1027</v>
      </c>
      <c r="H143" s="114">
        <v>6.5032247339999998</v>
      </c>
      <c r="I143" s="114" t="s">
        <v>1027</v>
      </c>
      <c r="J143" s="114">
        <v>15.425533149</v>
      </c>
      <c r="K143" s="114" t="s">
        <v>1027</v>
      </c>
      <c r="L143" s="114" t="s">
        <v>1027</v>
      </c>
      <c r="M143" s="114" t="s">
        <v>1027</v>
      </c>
      <c r="N143" s="114" t="s">
        <v>1027</v>
      </c>
      <c r="O143" s="114">
        <v>11.058763089999999</v>
      </c>
      <c r="P143" s="114" t="s">
        <v>1027</v>
      </c>
      <c r="Q143" s="114">
        <v>18.473584242000001</v>
      </c>
      <c r="R143" s="114">
        <v>13.322927565000001</v>
      </c>
      <c r="S143" s="114" t="s">
        <v>1027</v>
      </c>
      <c r="T143" s="114" t="s">
        <v>1027</v>
      </c>
      <c r="U143" s="114" t="s">
        <v>1027</v>
      </c>
      <c r="V143" s="114" t="s">
        <v>1027</v>
      </c>
      <c r="W143" s="114" t="s">
        <v>1027</v>
      </c>
      <c r="X143" s="114">
        <v>6.3352550599999997</v>
      </c>
      <c r="Y143" s="114" t="s">
        <v>1027</v>
      </c>
      <c r="Z143" s="114" t="s">
        <v>1027</v>
      </c>
      <c r="AA143" s="114" t="s">
        <v>1027</v>
      </c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/>
      <c r="BJ143" s="114"/>
      <c r="BK143" s="114"/>
      <c r="BL143" s="114"/>
      <c r="BM143" s="114"/>
      <c r="BN143" s="114"/>
      <c r="BO143" s="114"/>
      <c r="BP143" s="114"/>
      <c r="BQ143" s="114"/>
    </row>
    <row r="144" spans="1:69" s="98" customFormat="1" ht="13.2">
      <c r="A144" s="111" t="s">
        <v>785</v>
      </c>
      <c r="B144" s="112" t="s">
        <v>786</v>
      </c>
      <c r="C144" s="113" t="s">
        <v>1027</v>
      </c>
      <c r="D144" s="114" t="s">
        <v>1027</v>
      </c>
      <c r="E144" s="114">
        <v>16.320201569999998</v>
      </c>
      <c r="F144" s="114" t="s">
        <v>1027</v>
      </c>
      <c r="G144" s="114" t="s">
        <v>1027</v>
      </c>
      <c r="H144" s="114">
        <v>6.5032247339999998</v>
      </c>
      <c r="I144" s="114">
        <v>11.249194033</v>
      </c>
      <c r="J144" s="114" t="s">
        <v>1027</v>
      </c>
      <c r="K144" s="114" t="s">
        <v>1027</v>
      </c>
      <c r="L144" s="114" t="s">
        <v>1027</v>
      </c>
      <c r="M144" s="114" t="s">
        <v>1027</v>
      </c>
      <c r="N144" s="114" t="s">
        <v>1027</v>
      </c>
      <c r="O144" s="114">
        <v>58.273640278000002</v>
      </c>
      <c r="P144" s="114" t="s">
        <v>1027</v>
      </c>
      <c r="Q144" s="114">
        <v>9.2367921210000006</v>
      </c>
      <c r="R144" s="114">
        <v>13.322927565000001</v>
      </c>
      <c r="S144" s="114" t="s">
        <v>1027</v>
      </c>
      <c r="T144" s="114">
        <v>5.7613824769999997</v>
      </c>
      <c r="U144" s="114" t="s">
        <v>1027</v>
      </c>
      <c r="V144" s="114" t="s">
        <v>1027</v>
      </c>
      <c r="W144" s="114">
        <v>15.314518922</v>
      </c>
      <c r="X144" s="114">
        <v>60.491359353</v>
      </c>
      <c r="Y144" s="114">
        <v>24.708960528999999</v>
      </c>
      <c r="Z144" s="114">
        <v>24.661812381000001</v>
      </c>
      <c r="AA144" s="114">
        <v>1</v>
      </c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/>
      <c r="BG144" s="114"/>
      <c r="BH144" s="114"/>
      <c r="BI144" s="114"/>
      <c r="BJ144" s="114"/>
      <c r="BK144" s="114"/>
      <c r="BL144" s="114"/>
      <c r="BM144" s="114"/>
      <c r="BN144" s="114"/>
      <c r="BO144" s="114"/>
      <c r="BP144" s="114"/>
      <c r="BQ144" s="114"/>
    </row>
    <row r="145" spans="1:69" s="98" customFormat="1" ht="13.2">
      <c r="A145" s="111" t="s">
        <v>787</v>
      </c>
      <c r="B145" s="112" t="s">
        <v>788</v>
      </c>
      <c r="C145" s="113" t="s">
        <v>1027</v>
      </c>
      <c r="D145" s="114">
        <v>25.091437656</v>
      </c>
      <c r="E145" s="114" t="s">
        <v>1027</v>
      </c>
      <c r="F145" s="114" t="s">
        <v>1027</v>
      </c>
      <c r="G145" s="114" t="s">
        <v>1027</v>
      </c>
      <c r="H145" s="114">
        <v>6.5032247339999998</v>
      </c>
      <c r="I145" s="114" t="s">
        <v>1027</v>
      </c>
      <c r="J145" s="114">
        <v>35.457165043000003</v>
      </c>
      <c r="K145" s="114">
        <v>31.638947201000001</v>
      </c>
      <c r="L145" s="114">
        <v>20.195573882000001</v>
      </c>
      <c r="M145" s="114" t="s">
        <v>1027</v>
      </c>
      <c r="N145" s="114">
        <v>11.150755935999999</v>
      </c>
      <c r="O145" s="114" t="s">
        <v>1027</v>
      </c>
      <c r="P145" s="114">
        <v>11.982537132999999</v>
      </c>
      <c r="Q145" s="114" t="s">
        <v>1027</v>
      </c>
      <c r="R145" s="114">
        <v>6.697923168</v>
      </c>
      <c r="S145" s="114" t="s">
        <v>1027</v>
      </c>
      <c r="T145" s="114">
        <v>12.581796044000001</v>
      </c>
      <c r="U145" s="114" t="s">
        <v>1027</v>
      </c>
      <c r="V145" s="114" t="s">
        <v>1027</v>
      </c>
      <c r="W145" s="114" t="s">
        <v>1027</v>
      </c>
      <c r="X145" s="114" t="s">
        <v>1027</v>
      </c>
      <c r="Y145" s="114">
        <v>29.612085053000001</v>
      </c>
      <c r="Z145" s="114" t="s">
        <v>1027</v>
      </c>
      <c r="AA145" s="114">
        <v>8</v>
      </c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</row>
    <row r="146" spans="1:69" s="98" customFormat="1" ht="13.2">
      <c r="A146" s="111" t="s">
        <v>348</v>
      </c>
      <c r="B146" s="112" t="s">
        <v>559</v>
      </c>
      <c r="C146" s="113" t="s">
        <v>1027</v>
      </c>
      <c r="D146" s="114" t="s">
        <v>1027</v>
      </c>
      <c r="E146" s="114">
        <v>32.640403139999997</v>
      </c>
      <c r="F146" s="114">
        <v>22.323588032</v>
      </c>
      <c r="G146" s="114" t="s">
        <v>1027</v>
      </c>
      <c r="H146" s="114">
        <v>13.742866415</v>
      </c>
      <c r="I146" s="114" t="s">
        <v>1027</v>
      </c>
      <c r="J146" s="114">
        <v>22.688770663</v>
      </c>
      <c r="K146" s="114">
        <v>39.245586959999997</v>
      </c>
      <c r="L146" s="114">
        <v>30.293360823</v>
      </c>
      <c r="M146" s="114" t="s">
        <v>1027</v>
      </c>
      <c r="N146" s="114" t="s">
        <v>1027</v>
      </c>
      <c r="O146" s="114">
        <v>17.665167666999999</v>
      </c>
      <c r="P146" s="114">
        <v>34.098643813000002</v>
      </c>
      <c r="Q146" s="114" t="s">
        <v>1027</v>
      </c>
      <c r="R146" s="114" t="s">
        <v>1027</v>
      </c>
      <c r="S146" s="114">
        <v>11.787125612000001</v>
      </c>
      <c r="T146" s="114">
        <v>31.188673211000001</v>
      </c>
      <c r="U146" s="114" t="s">
        <v>1027</v>
      </c>
      <c r="V146" s="114">
        <v>16.794421602</v>
      </c>
      <c r="W146" s="114">
        <v>20.457904365000001</v>
      </c>
      <c r="X146" s="114" t="s">
        <v>1027</v>
      </c>
      <c r="Y146" s="114">
        <v>32.038322231000002</v>
      </c>
      <c r="Z146" s="114">
        <v>5</v>
      </c>
      <c r="AA146" s="114">
        <v>48.812011675000001</v>
      </c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4"/>
      <c r="BN146" s="114"/>
      <c r="BO146" s="114"/>
      <c r="BP146" s="114"/>
      <c r="BQ146" s="114"/>
    </row>
    <row r="147" spans="1:69" s="98" customFormat="1" ht="13.2">
      <c r="A147" s="103" t="s">
        <v>789</v>
      </c>
      <c r="B147" s="104" t="s">
        <v>790</v>
      </c>
      <c r="C147" s="105" t="s">
        <v>1027</v>
      </c>
      <c r="D147" s="106" t="s">
        <v>1027</v>
      </c>
      <c r="E147" s="106">
        <v>3.5287100109999998</v>
      </c>
      <c r="F147" s="106">
        <v>7.1025244279999997</v>
      </c>
      <c r="G147" s="106" t="s">
        <v>1027</v>
      </c>
      <c r="H147" s="106">
        <v>19.509674200999999</v>
      </c>
      <c r="I147" s="106" t="s">
        <v>1027</v>
      </c>
      <c r="J147" s="106" t="s">
        <v>1027</v>
      </c>
      <c r="K147" s="106" t="s">
        <v>1027</v>
      </c>
      <c r="L147" s="106" t="s">
        <v>1027</v>
      </c>
      <c r="M147" s="106" t="s">
        <v>1027</v>
      </c>
      <c r="N147" s="106" t="s">
        <v>1027</v>
      </c>
      <c r="O147" s="106" t="s">
        <v>1027</v>
      </c>
      <c r="P147" s="106" t="s">
        <v>1027</v>
      </c>
      <c r="Q147" s="106" t="s">
        <v>1027</v>
      </c>
      <c r="R147" s="106">
        <v>6.9840250780000002</v>
      </c>
      <c r="S147" s="106" t="s">
        <v>1027</v>
      </c>
      <c r="T147" s="106" t="s">
        <v>1027</v>
      </c>
      <c r="U147" s="106" t="s">
        <v>1027</v>
      </c>
      <c r="V147" s="106" t="s">
        <v>1027</v>
      </c>
      <c r="W147" s="106" t="s">
        <v>1027</v>
      </c>
      <c r="X147" s="106">
        <v>30.245679676999998</v>
      </c>
      <c r="Y147" s="106" t="s">
        <v>1027</v>
      </c>
      <c r="Z147" s="106" t="s">
        <v>1027</v>
      </c>
      <c r="AA147" s="106" t="s">
        <v>1027</v>
      </c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106"/>
      <c r="AV147" s="106"/>
      <c r="AW147" s="106"/>
      <c r="AX147" s="106"/>
      <c r="AY147" s="106"/>
      <c r="AZ147" s="106"/>
      <c r="BA147" s="106"/>
      <c r="BB147" s="106"/>
      <c r="BC147" s="106"/>
      <c r="BD147" s="106"/>
      <c r="BE147" s="106"/>
      <c r="BF147" s="106"/>
      <c r="BG147" s="106"/>
      <c r="BH147" s="106"/>
      <c r="BI147" s="106"/>
      <c r="BJ147" s="106"/>
      <c r="BK147" s="106"/>
      <c r="BL147" s="106"/>
      <c r="BM147" s="106"/>
      <c r="BN147" s="106"/>
      <c r="BO147" s="106"/>
      <c r="BP147" s="106"/>
      <c r="BQ147" s="106"/>
    </row>
    <row r="148" spans="1:69" s="98" customFormat="1" ht="13.2">
      <c r="A148" s="107" t="s">
        <v>791</v>
      </c>
      <c r="B148" s="108" t="s">
        <v>792</v>
      </c>
      <c r="C148" s="109" t="s">
        <v>1027</v>
      </c>
      <c r="D148" s="110" t="s">
        <v>1027</v>
      </c>
      <c r="E148" s="110" t="s">
        <v>1027</v>
      </c>
      <c r="F148" s="110" t="s">
        <v>1027</v>
      </c>
      <c r="G148" s="110" t="s">
        <v>1027</v>
      </c>
      <c r="H148" s="110">
        <v>6.3167572109999996</v>
      </c>
      <c r="I148" s="110" t="s">
        <v>1027</v>
      </c>
      <c r="J148" s="110" t="s">
        <v>1027</v>
      </c>
      <c r="K148" s="110" t="s">
        <v>1027</v>
      </c>
      <c r="L148" s="110" t="s">
        <v>1027</v>
      </c>
      <c r="M148" s="110" t="s">
        <v>1027</v>
      </c>
      <c r="N148" s="110">
        <v>4.2375347970000004</v>
      </c>
      <c r="O148" s="110" t="s">
        <v>1027</v>
      </c>
      <c r="P148" s="110" t="s">
        <v>1027</v>
      </c>
      <c r="Q148" s="110">
        <v>9.3802527480000002</v>
      </c>
      <c r="R148" s="110" t="s">
        <v>1027</v>
      </c>
      <c r="S148" s="110" t="s">
        <v>1027</v>
      </c>
      <c r="T148" s="110" t="s">
        <v>1027</v>
      </c>
      <c r="U148" s="110" t="s">
        <v>1027</v>
      </c>
      <c r="V148" s="110">
        <v>4.2572885530000004</v>
      </c>
      <c r="W148" s="110" t="s">
        <v>1027</v>
      </c>
      <c r="X148" s="110" t="s">
        <v>1027</v>
      </c>
      <c r="Y148" s="110" t="s">
        <v>1027</v>
      </c>
      <c r="Z148" s="110" t="s">
        <v>1027</v>
      </c>
      <c r="AA148" s="110" t="s">
        <v>1027</v>
      </c>
      <c r="AB148" s="110"/>
      <c r="AC148" s="110"/>
      <c r="AD148" s="110"/>
      <c r="AE148" s="110"/>
      <c r="AF148" s="110"/>
      <c r="AG148" s="110"/>
      <c r="AH148" s="110"/>
      <c r="AI148" s="110"/>
      <c r="AJ148" s="110"/>
      <c r="AK148" s="110"/>
      <c r="AL148" s="110"/>
      <c r="AM148" s="110"/>
      <c r="AN148" s="110"/>
      <c r="AO148" s="110"/>
      <c r="AP148" s="110"/>
      <c r="AQ148" s="110"/>
      <c r="AR148" s="110"/>
      <c r="AS148" s="110"/>
      <c r="AT148" s="110"/>
      <c r="AU148" s="110"/>
      <c r="AV148" s="110"/>
      <c r="AW148" s="110"/>
      <c r="AX148" s="110"/>
      <c r="AY148" s="110"/>
      <c r="AZ148" s="110"/>
      <c r="BA148" s="110"/>
      <c r="BB148" s="110"/>
      <c r="BC148" s="110"/>
      <c r="BD148" s="110"/>
      <c r="BE148" s="110"/>
      <c r="BF148" s="110"/>
      <c r="BG148" s="110"/>
      <c r="BH148" s="110"/>
      <c r="BI148" s="110"/>
      <c r="BJ148" s="110"/>
      <c r="BK148" s="110"/>
      <c r="BL148" s="110"/>
      <c r="BM148" s="110"/>
      <c r="BN148" s="110"/>
      <c r="BO148" s="110"/>
      <c r="BP148" s="110"/>
      <c r="BQ148" s="110"/>
    </row>
    <row r="149" spans="1:69" s="98" customFormat="1" ht="13.2">
      <c r="A149" s="111" t="s">
        <v>793</v>
      </c>
      <c r="B149" s="112" t="s">
        <v>794</v>
      </c>
      <c r="C149" s="113" t="s">
        <v>1027</v>
      </c>
      <c r="D149" s="114">
        <v>4.0968049349999998</v>
      </c>
      <c r="E149" s="114" t="s">
        <v>1027</v>
      </c>
      <c r="F149" s="114">
        <v>6.2221637889999997</v>
      </c>
      <c r="G149" s="114" t="s">
        <v>1027</v>
      </c>
      <c r="H149" s="114" t="s">
        <v>1027</v>
      </c>
      <c r="I149" s="114" t="s">
        <v>1027</v>
      </c>
      <c r="J149" s="114" t="s">
        <v>1027</v>
      </c>
      <c r="K149" s="114" t="s">
        <v>1027</v>
      </c>
      <c r="L149" s="114" t="s">
        <v>1027</v>
      </c>
      <c r="M149" s="114" t="s">
        <v>1027</v>
      </c>
      <c r="N149" s="114">
        <v>7.9068606590000003</v>
      </c>
      <c r="O149" s="114">
        <v>44.733943072999999</v>
      </c>
      <c r="P149" s="114" t="s">
        <v>1027</v>
      </c>
      <c r="Q149" s="114" t="s">
        <v>1027</v>
      </c>
      <c r="R149" s="114" t="s">
        <v>1027</v>
      </c>
      <c r="S149" s="114" t="s">
        <v>1027</v>
      </c>
      <c r="T149" s="114" t="s">
        <v>1027</v>
      </c>
      <c r="U149" s="114" t="s">
        <v>1027</v>
      </c>
      <c r="V149" s="114">
        <v>8.2136045119999999</v>
      </c>
      <c r="W149" s="114" t="s">
        <v>1027</v>
      </c>
      <c r="X149" s="114" t="s">
        <v>1027</v>
      </c>
      <c r="Y149" s="114" t="s">
        <v>1027</v>
      </c>
      <c r="Z149" s="114" t="s">
        <v>1027</v>
      </c>
      <c r="AA149" s="114" t="s">
        <v>1027</v>
      </c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</row>
    <row r="150" spans="1:69" s="98" customFormat="1" ht="13.2">
      <c r="A150" s="111" t="s">
        <v>795</v>
      </c>
      <c r="B150" s="112" t="s">
        <v>796</v>
      </c>
      <c r="C150" s="113" t="s">
        <v>1027</v>
      </c>
      <c r="D150" s="114" t="s">
        <v>1027</v>
      </c>
      <c r="E150" s="114" t="s">
        <v>1027</v>
      </c>
      <c r="F150" s="114" t="s">
        <v>1027</v>
      </c>
      <c r="G150" s="114" t="s">
        <v>1027</v>
      </c>
      <c r="H150" s="114" t="s">
        <v>1027</v>
      </c>
      <c r="I150" s="114" t="s">
        <v>1027</v>
      </c>
      <c r="J150" s="114" t="s">
        <v>1027</v>
      </c>
      <c r="K150" s="114" t="s">
        <v>1027</v>
      </c>
      <c r="L150" s="114" t="s">
        <v>1027</v>
      </c>
      <c r="M150" s="114" t="s">
        <v>1027</v>
      </c>
      <c r="N150" s="114" t="s">
        <v>1027</v>
      </c>
      <c r="O150" s="114" t="s">
        <v>1027</v>
      </c>
      <c r="P150" s="114" t="s">
        <v>1027</v>
      </c>
      <c r="Q150" s="114" t="s">
        <v>1027</v>
      </c>
      <c r="R150" s="114" t="s">
        <v>1027</v>
      </c>
      <c r="S150" s="114" t="s">
        <v>1027</v>
      </c>
      <c r="T150" s="114" t="s">
        <v>1027</v>
      </c>
      <c r="U150" s="114" t="s">
        <v>1027</v>
      </c>
      <c r="V150" s="114" t="s">
        <v>1027</v>
      </c>
      <c r="W150" s="114" t="s">
        <v>1027</v>
      </c>
      <c r="X150" s="114" t="s">
        <v>1027</v>
      </c>
      <c r="Y150" s="114" t="s">
        <v>1027</v>
      </c>
      <c r="Z150" s="114" t="s">
        <v>1027</v>
      </c>
      <c r="AA150" s="114" t="s">
        <v>1027</v>
      </c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</row>
    <row r="151" spans="1:69" s="98" customFormat="1" ht="13.2">
      <c r="A151" s="111" t="s">
        <v>797</v>
      </c>
      <c r="B151" s="112" t="s">
        <v>798</v>
      </c>
      <c r="C151" s="113" t="s">
        <v>1027</v>
      </c>
      <c r="D151" s="114" t="s">
        <v>1027</v>
      </c>
      <c r="E151" s="114" t="s">
        <v>1027</v>
      </c>
      <c r="F151" s="114" t="s">
        <v>1027</v>
      </c>
      <c r="G151" s="114" t="s">
        <v>1027</v>
      </c>
      <c r="H151" s="114" t="s">
        <v>1027</v>
      </c>
      <c r="I151" s="114" t="s">
        <v>1027</v>
      </c>
      <c r="J151" s="114" t="s">
        <v>1027</v>
      </c>
      <c r="K151" s="114" t="s">
        <v>1027</v>
      </c>
      <c r="L151" s="114" t="s">
        <v>1027</v>
      </c>
      <c r="M151" s="114" t="s">
        <v>1027</v>
      </c>
      <c r="N151" s="114" t="s">
        <v>1027</v>
      </c>
      <c r="O151" s="114" t="s">
        <v>1027</v>
      </c>
      <c r="P151" s="114">
        <v>2</v>
      </c>
      <c r="Q151" s="114" t="s">
        <v>1027</v>
      </c>
      <c r="R151" s="114" t="s">
        <v>1027</v>
      </c>
      <c r="S151" s="114" t="s">
        <v>1027</v>
      </c>
      <c r="T151" s="114" t="s">
        <v>1027</v>
      </c>
      <c r="U151" s="114" t="s">
        <v>1027</v>
      </c>
      <c r="V151" s="114" t="s">
        <v>1027</v>
      </c>
      <c r="W151" s="114" t="s">
        <v>1027</v>
      </c>
      <c r="X151" s="114" t="s">
        <v>1027</v>
      </c>
      <c r="Y151" s="114" t="s">
        <v>1027</v>
      </c>
      <c r="Z151" s="114" t="s">
        <v>1027</v>
      </c>
      <c r="AA151" s="114" t="s">
        <v>1027</v>
      </c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  <c r="BH151" s="114"/>
      <c r="BI151" s="114"/>
      <c r="BJ151" s="114"/>
      <c r="BK151" s="114"/>
      <c r="BL151" s="114"/>
      <c r="BM151" s="114"/>
      <c r="BN151" s="114"/>
      <c r="BO151" s="114"/>
      <c r="BP151" s="114"/>
      <c r="BQ151" s="114"/>
    </row>
    <row r="152" spans="1:69" s="98" customFormat="1" ht="13.2">
      <c r="A152" s="111" t="s">
        <v>799</v>
      </c>
      <c r="B152" s="112" t="s">
        <v>800</v>
      </c>
      <c r="C152" s="113" t="s">
        <v>1027</v>
      </c>
      <c r="D152" s="114" t="s">
        <v>1027</v>
      </c>
      <c r="E152" s="114" t="s">
        <v>1027</v>
      </c>
      <c r="F152" s="114">
        <v>6.1794118329999996</v>
      </c>
      <c r="G152" s="114" t="s">
        <v>1027</v>
      </c>
      <c r="H152" s="114" t="s">
        <v>1027</v>
      </c>
      <c r="I152" s="114" t="s">
        <v>1027</v>
      </c>
      <c r="J152" s="114" t="s">
        <v>1027</v>
      </c>
      <c r="K152" s="114" t="s">
        <v>1027</v>
      </c>
      <c r="L152" s="114" t="s">
        <v>1027</v>
      </c>
      <c r="M152" s="114" t="s">
        <v>1027</v>
      </c>
      <c r="N152" s="114" t="s">
        <v>1027</v>
      </c>
      <c r="O152" s="114" t="s">
        <v>1027</v>
      </c>
      <c r="P152" s="114" t="s">
        <v>1027</v>
      </c>
      <c r="Q152" s="114" t="s">
        <v>1027</v>
      </c>
      <c r="R152" s="114">
        <v>12.639136109000001</v>
      </c>
      <c r="S152" s="114" t="s">
        <v>1027</v>
      </c>
      <c r="T152" s="114" t="s">
        <v>1027</v>
      </c>
      <c r="U152" s="114" t="s">
        <v>1027</v>
      </c>
      <c r="V152" s="114" t="s">
        <v>1027</v>
      </c>
      <c r="W152" s="114" t="s">
        <v>1027</v>
      </c>
      <c r="X152" s="114" t="s">
        <v>1027</v>
      </c>
      <c r="Y152" s="114" t="s">
        <v>1027</v>
      </c>
      <c r="Z152" s="114" t="s">
        <v>1027</v>
      </c>
      <c r="AA152" s="114" t="s">
        <v>1027</v>
      </c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/>
      <c r="BP152" s="114"/>
      <c r="BQ152" s="114"/>
    </row>
    <row r="153" spans="1:69" s="98" customFormat="1" ht="13.2">
      <c r="A153" s="111" t="s">
        <v>801</v>
      </c>
      <c r="B153" s="112" t="s">
        <v>802</v>
      </c>
      <c r="C153" s="113" t="s">
        <v>1027</v>
      </c>
      <c r="D153" s="114" t="s">
        <v>1027</v>
      </c>
      <c r="E153" s="114" t="s">
        <v>1027</v>
      </c>
      <c r="F153" s="114" t="s">
        <v>1027</v>
      </c>
      <c r="G153" s="114" t="s">
        <v>1027</v>
      </c>
      <c r="H153" s="114" t="s">
        <v>1027</v>
      </c>
      <c r="I153" s="114" t="s">
        <v>1027</v>
      </c>
      <c r="J153" s="114" t="s">
        <v>1027</v>
      </c>
      <c r="K153" s="114" t="s">
        <v>1027</v>
      </c>
      <c r="L153" s="114" t="s">
        <v>1027</v>
      </c>
      <c r="M153" s="114" t="s">
        <v>1027</v>
      </c>
      <c r="N153" s="114" t="s">
        <v>1027</v>
      </c>
      <c r="O153" s="114" t="s">
        <v>1027</v>
      </c>
      <c r="P153" s="114">
        <v>2</v>
      </c>
      <c r="Q153" s="114" t="s">
        <v>1027</v>
      </c>
      <c r="R153" s="114" t="s">
        <v>1027</v>
      </c>
      <c r="S153" s="114" t="s">
        <v>1027</v>
      </c>
      <c r="T153" s="114" t="s">
        <v>1027</v>
      </c>
      <c r="U153" s="114" t="s">
        <v>1027</v>
      </c>
      <c r="V153" s="114" t="s">
        <v>1027</v>
      </c>
      <c r="W153" s="114" t="s">
        <v>1027</v>
      </c>
      <c r="X153" s="114" t="s">
        <v>1027</v>
      </c>
      <c r="Y153" s="114" t="s">
        <v>1027</v>
      </c>
      <c r="Z153" s="114" t="s">
        <v>1027</v>
      </c>
      <c r="AA153" s="114" t="s">
        <v>1027</v>
      </c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N153" s="114"/>
      <c r="BO153" s="114"/>
      <c r="BP153" s="114"/>
      <c r="BQ153" s="114"/>
    </row>
    <row r="154" spans="1:69" s="98" customFormat="1" ht="13.2">
      <c r="A154" s="111" t="s">
        <v>803</v>
      </c>
      <c r="B154" s="112" t="s">
        <v>804</v>
      </c>
      <c r="C154" s="113" t="s">
        <v>1027</v>
      </c>
      <c r="D154" s="114" t="s">
        <v>1027</v>
      </c>
      <c r="E154" s="114" t="s">
        <v>1027</v>
      </c>
      <c r="F154" s="114" t="s">
        <v>1027</v>
      </c>
      <c r="G154" s="114" t="s">
        <v>1027</v>
      </c>
      <c r="H154" s="114" t="s">
        <v>1027</v>
      </c>
      <c r="I154" s="114" t="s">
        <v>1027</v>
      </c>
      <c r="J154" s="114" t="s">
        <v>1027</v>
      </c>
      <c r="K154" s="114" t="s">
        <v>1027</v>
      </c>
      <c r="L154" s="114" t="s">
        <v>1027</v>
      </c>
      <c r="M154" s="114" t="s">
        <v>1027</v>
      </c>
      <c r="N154" s="114" t="s">
        <v>1027</v>
      </c>
      <c r="O154" s="114" t="s">
        <v>1027</v>
      </c>
      <c r="P154" s="114" t="s">
        <v>1027</v>
      </c>
      <c r="Q154" s="114">
        <v>12.259594179</v>
      </c>
      <c r="R154" s="114" t="s">
        <v>1027</v>
      </c>
      <c r="S154" s="114" t="s">
        <v>1027</v>
      </c>
      <c r="T154" s="114" t="s">
        <v>1027</v>
      </c>
      <c r="U154" s="114" t="s">
        <v>1027</v>
      </c>
      <c r="V154" s="114" t="s">
        <v>1027</v>
      </c>
      <c r="W154" s="114" t="s">
        <v>1027</v>
      </c>
      <c r="X154" s="114" t="s">
        <v>1027</v>
      </c>
      <c r="Y154" s="114" t="s">
        <v>1027</v>
      </c>
      <c r="Z154" s="114" t="s">
        <v>1027</v>
      </c>
      <c r="AA154" s="114" t="s">
        <v>1027</v>
      </c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N154" s="114"/>
      <c r="BO154" s="114"/>
      <c r="BP154" s="114"/>
      <c r="BQ154" s="114"/>
    </row>
    <row r="155" spans="1:69" s="98" customFormat="1" ht="13.2">
      <c r="A155" s="111" t="s">
        <v>805</v>
      </c>
      <c r="B155" s="112" t="s">
        <v>806</v>
      </c>
      <c r="C155" s="113" t="s">
        <v>1027</v>
      </c>
      <c r="D155" s="114" t="s">
        <v>1027</v>
      </c>
      <c r="E155" s="114" t="s">
        <v>1027</v>
      </c>
      <c r="F155" s="114" t="s">
        <v>1027</v>
      </c>
      <c r="G155" s="114" t="s">
        <v>1027</v>
      </c>
      <c r="H155" s="114" t="s">
        <v>1027</v>
      </c>
      <c r="I155" s="114" t="s">
        <v>1027</v>
      </c>
      <c r="J155" s="114" t="s">
        <v>1027</v>
      </c>
      <c r="K155" s="114">
        <v>2.2670387820000002</v>
      </c>
      <c r="L155" s="114" t="s">
        <v>1027</v>
      </c>
      <c r="M155" s="114" t="s">
        <v>1027</v>
      </c>
      <c r="N155" s="114" t="s">
        <v>1027</v>
      </c>
      <c r="O155" s="114" t="s">
        <v>1027</v>
      </c>
      <c r="P155" s="114" t="s">
        <v>1027</v>
      </c>
      <c r="Q155" s="114" t="s">
        <v>1027</v>
      </c>
      <c r="R155" s="114" t="s">
        <v>1027</v>
      </c>
      <c r="S155" s="114" t="s">
        <v>1027</v>
      </c>
      <c r="T155" s="114" t="s">
        <v>1027</v>
      </c>
      <c r="U155" s="114" t="s">
        <v>1027</v>
      </c>
      <c r="V155" s="114" t="s">
        <v>1027</v>
      </c>
      <c r="W155" s="114" t="s">
        <v>1027</v>
      </c>
      <c r="X155" s="114" t="s">
        <v>1027</v>
      </c>
      <c r="Y155" s="114" t="s">
        <v>1027</v>
      </c>
      <c r="Z155" s="114" t="s">
        <v>1027</v>
      </c>
      <c r="AA155" s="114" t="s">
        <v>1027</v>
      </c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N155" s="114"/>
      <c r="BO155" s="114"/>
      <c r="BP155" s="114"/>
      <c r="BQ155" s="114"/>
    </row>
    <row r="156" spans="1:69" s="98" customFormat="1" ht="13.2">
      <c r="A156" s="111" t="s">
        <v>807</v>
      </c>
      <c r="B156" s="112" t="s">
        <v>808</v>
      </c>
      <c r="C156" s="113" t="s">
        <v>1027</v>
      </c>
      <c r="D156" s="114" t="s">
        <v>1027</v>
      </c>
      <c r="E156" s="114" t="s">
        <v>1027</v>
      </c>
      <c r="F156" s="114">
        <v>1.893393651</v>
      </c>
      <c r="G156" s="114" t="s">
        <v>1027</v>
      </c>
      <c r="H156" s="114" t="s">
        <v>1027</v>
      </c>
      <c r="I156" s="114" t="s">
        <v>1027</v>
      </c>
      <c r="J156" s="114" t="s">
        <v>1027</v>
      </c>
      <c r="K156" s="114" t="s">
        <v>1027</v>
      </c>
      <c r="L156" s="114" t="s">
        <v>1027</v>
      </c>
      <c r="M156" s="114" t="s">
        <v>1027</v>
      </c>
      <c r="N156" s="114" t="s">
        <v>1027</v>
      </c>
      <c r="O156" s="114" t="s">
        <v>1027</v>
      </c>
      <c r="P156" s="114" t="s">
        <v>1027</v>
      </c>
      <c r="Q156" s="114" t="s">
        <v>1027</v>
      </c>
      <c r="R156" s="114" t="s">
        <v>1027</v>
      </c>
      <c r="S156" s="114" t="s">
        <v>1027</v>
      </c>
      <c r="T156" s="114" t="s">
        <v>1027</v>
      </c>
      <c r="U156" s="114" t="s">
        <v>1027</v>
      </c>
      <c r="V156" s="114" t="s">
        <v>1027</v>
      </c>
      <c r="W156" s="114" t="s">
        <v>1027</v>
      </c>
      <c r="X156" s="114" t="s">
        <v>1027</v>
      </c>
      <c r="Y156" s="114" t="s">
        <v>1027</v>
      </c>
      <c r="Z156" s="114" t="s">
        <v>1027</v>
      </c>
      <c r="AA156" s="114" t="s">
        <v>1027</v>
      </c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N156" s="114"/>
      <c r="BO156" s="114"/>
      <c r="BP156" s="114"/>
      <c r="BQ156" s="114"/>
    </row>
    <row r="157" spans="1:69" s="98" customFormat="1" ht="13.2">
      <c r="A157" s="111" t="s">
        <v>809</v>
      </c>
      <c r="B157" s="112" t="s">
        <v>810</v>
      </c>
      <c r="C157" s="113" t="s">
        <v>1027</v>
      </c>
      <c r="D157" s="114" t="s">
        <v>1027</v>
      </c>
      <c r="E157" s="114" t="s">
        <v>1027</v>
      </c>
      <c r="F157" s="114" t="s">
        <v>1027</v>
      </c>
      <c r="G157" s="114" t="s">
        <v>1027</v>
      </c>
      <c r="H157" s="114" t="s">
        <v>1027</v>
      </c>
      <c r="I157" s="114" t="s">
        <v>1027</v>
      </c>
      <c r="J157" s="114" t="s">
        <v>1027</v>
      </c>
      <c r="K157" s="114" t="s">
        <v>1027</v>
      </c>
      <c r="L157" s="114" t="s">
        <v>1027</v>
      </c>
      <c r="M157" s="114" t="s">
        <v>1027</v>
      </c>
      <c r="N157" s="114" t="s">
        <v>1027</v>
      </c>
      <c r="O157" s="114" t="s">
        <v>1027</v>
      </c>
      <c r="P157" s="114" t="s">
        <v>1027</v>
      </c>
      <c r="Q157" s="114" t="s">
        <v>1027</v>
      </c>
      <c r="R157" s="114" t="s">
        <v>1027</v>
      </c>
      <c r="S157" s="114" t="s">
        <v>1027</v>
      </c>
      <c r="T157" s="114" t="s">
        <v>1027</v>
      </c>
      <c r="U157" s="114" t="s">
        <v>1027</v>
      </c>
      <c r="V157" s="114" t="s">
        <v>1027</v>
      </c>
      <c r="W157" s="114" t="s">
        <v>1027</v>
      </c>
      <c r="X157" s="114" t="s">
        <v>1027</v>
      </c>
      <c r="Y157" s="114" t="s">
        <v>1027</v>
      </c>
      <c r="Z157" s="114" t="s">
        <v>1027</v>
      </c>
      <c r="AA157" s="114" t="s">
        <v>1027</v>
      </c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4"/>
      <c r="BJ157" s="114"/>
      <c r="BK157" s="114"/>
      <c r="BL157" s="114"/>
      <c r="BM157" s="114"/>
      <c r="BN157" s="114"/>
      <c r="BO157" s="114"/>
      <c r="BP157" s="114"/>
      <c r="BQ157" s="114"/>
    </row>
    <row r="158" spans="1:69" s="98" customFormat="1" ht="13.2">
      <c r="A158" s="111" t="s">
        <v>266</v>
      </c>
      <c r="B158" s="112" t="s">
        <v>811</v>
      </c>
      <c r="C158" s="113" t="s">
        <v>1027</v>
      </c>
      <c r="D158" s="114" t="s">
        <v>1027</v>
      </c>
      <c r="E158" s="114" t="s">
        <v>1027</v>
      </c>
      <c r="F158" s="114" t="s">
        <v>1027</v>
      </c>
      <c r="G158" s="114" t="s">
        <v>1027</v>
      </c>
      <c r="H158" s="114">
        <v>3.0254367210000002</v>
      </c>
      <c r="I158" s="114" t="s">
        <v>1027</v>
      </c>
      <c r="J158" s="114" t="s">
        <v>1027</v>
      </c>
      <c r="K158" s="114" t="s">
        <v>1027</v>
      </c>
      <c r="L158" s="114" t="s">
        <v>1027</v>
      </c>
      <c r="M158" s="114" t="s">
        <v>1027</v>
      </c>
      <c r="N158" s="114" t="s">
        <v>1027</v>
      </c>
      <c r="O158" s="114">
        <v>6.2439290319999996</v>
      </c>
      <c r="P158" s="114" t="s">
        <v>1027</v>
      </c>
      <c r="Q158" s="114">
        <v>6.5541737869999999</v>
      </c>
      <c r="R158" s="114" t="s">
        <v>1027</v>
      </c>
      <c r="S158" s="114" t="s">
        <v>1027</v>
      </c>
      <c r="T158" s="114" t="s">
        <v>1027</v>
      </c>
      <c r="U158" s="114" t="s">
        <v>1027</v>
      </c>
      <c r="V158" s="114" t="s">
        <v>1027</v>
      </c>
      <c r="W158" s="114" t="s">
        <v>1027</v>
      </c>
      <c r="X158" s="114" t="s">
        <v>1027</v>
      </c>
      <c r="Y158" s="114" t="s">
        <v>1027</v>
      </c>
      <c r="Z158" s="114">
        <v>8.8310048240000008</v>
      </c>
      <c r="AA158" s="114" t="s">
        <v>1027</v>
      </c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4"/>
      <c r="BJ158" s="114"/>
      <c r="BK158" s="114"/>
      <c r="BL158" s="114"/>
      <c r="BM158" s="114"/>
      <c r="BN158" s="114"/>
      <c r="BO158" s="114"/>
      <c r="BP158" s="114"/>
      <c r="BQ158" s="114"/>
    </row>
    <row r="159" spans="1:69" s="98" customFormat="1" ht="13.2">
      <c r="A159" s="111" t="s">
        <v>812</v>
      </c>
      <c r="B159" s="112" t="s">
        <v>813</v>
      </c>
      <c r="C159" s="113" t="s">
        <v>1027</v>
      </c>
      <c r="D159" s="114" t="s">
        <v>1027</v>
      </c>
      <c r="E159" s="114" t="s">
        <v>1027</v>
      </c>
      <c r="F159" s="114" t="s">
        <v>1027</v>
      </c>
      <c r="G159" s="114" t="s">
        <v>1027</v>
      </c>
      <c r="H159" s="114" t="s">
        <v>1027</v>
      </c>
      <c r="I159" s="114" t="s">
        <v>1027</v>
      </c>
      <c r="J159" s="114" t="s">
        <v>1027</v>
      </c>
      <c r="K159" s="114">
        <v>5.7966682369999996</v>
      </c>
      <c r="L159" s="114" t="s">
        <v>1027</v>
      </c>
      <c r="M159" s="114" t="s">
        <v>1027</v>
      </c>
      <c r="N159" s="114" t="s">
        <v>1027</v>
      </c>
      <c r="O159" s="114" t="s">
        <v>1027</v>
      </c>
      <c r="P159" s="114" t="s">
        <v>1027</v>
      </c>
      <c r="Q159" s="114" t="s">
        <v>1027</v>
      </c>
      <c r="R159" s="114" t="s">
        <v>1027</v>
      </c>
      <c r="S159" s="114" t="s">
        <v>1027</v>
      </c>
      <c r="T159" s="114">
        <v>5.03412156</v>
      </c>
      <c r="U159" s="114" t="s">
        <v>1027</v>
      </c>
      <c r="V159" s="114" t="s">
        <v>1027</v>
      </c>
      <c r="W159" s="114" t="s">
        <v>1027</v>
      </c>
      <c r="X159" s="114" t="s">
        <v>1027</v>
      </c>
      <c r="Y159" s="114" t="s">
        <v>1027</v>
      </c>
      <c r="Z159" s="114" t="s">
        <v>1027</v>
      </c>
      <c r="AA159" s="114">
        <v>4.3554134879999999</v>
      </c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114"/>
      <c r="AX159" s="114"/>
      <c r="AY159" s="114"/>
      <c r="AZ159" s="114"/>
      <c r="BA159" s="114"/>
      <c r="BB159" s="114"/>
      <c r="BC159" s="114"/>
      <c r="BD159" s="114"/>
      <c r="BE159" s="114"/>
      <c r="BF159" s="114"/>
      <c r="BG159" s="114"/>
      <c r="BH159" s="114"/>
      <c r="BI159" s="114"/>
      <c r="BJ159" s="114"/>
      <c r="BK159" s="114"/>
      <c r="BL159" s="114"/>
      <c r="BM159" s="114"/>
      <c r="BN159" s="114"/>
      <c r="BO159" s="114"/>
      <c r="BP159" s="114"/>
      <c r="BQ159" s="114"/>
    </row>
    <row r="160" spans="1:69" s="98" customFormat="1" ht="13.2">
      <c r="A160" s="111" t="s">
        <v>814</v>
      </c>
      <c r="B160" s="112" t="s">
        <v>815</v>
      </c>
      <c r="C160" s="113" t="s">
        <v>1027</v>
      </c>
      <c r="D160" s="114" t="s">
        <v>1027</v>
      </c>
      <c r="E160" s="114" t="s">
        <v>1027</v>
      </c>
      <c r="F160" s="114" t="s">
        <v>1027</v>
      </c>
      <c r="G160" s="114" t="s">
        <v>1027</v>
      </c>
      <c r="H160" s="114" t="s">
        <v>1027</v>
      </c>
      <c r="I160" s="114">
        <v>13.829712588</v>
      </c>
      <c r="J160" s="114">
        <v>4.6334333939999999</v>
      </c>
      <c r="K160" s="114" t="s">
        <v>1027</v>
      </c>
      <c r="L160" s="114" t="s">
        <v>1027</v>
      </c>
      <c r="M160" s="114" t="s">
        <v>1027</v>
      </c>
      <c r="N160" s="114" t="s">
        <v>1027</v>
      </c>
      <c r="O160" s="114">
        <v>12.487858063999999</v>
      </c>
      <c r="P160" s="114" t="s">
        <v>1027</v>
      </c>
      <c r="Q160" s="114" t="s">
        <v>1027</v>
      </c>
      <c r="R160" s="114" t="s">
        <v>1027</v>
      </c>
      <c r="S160" s="114" t="s">
        <v>1027</v>
      </c>
      <c r="T160" s="114" t="s">
        <v>1027</v>
      </c>
      <c r="U160" s="114" t="s">
        <v>1027</v>
      </c>
      <c r="V160" s="114" t="s">
        <v>1027</v>
      </c>
      <c r="W160" s="114" t="s">
        <v>1027</v>
      </c>
      <c r="X160" s="114">
        <v>6.5469427119999999</v>
      </c>
      <c r="Y160" s="114" t="s">
        <v>1027</v>
      </c>
      <c r="Z160" s="114" t="s">
        <v>1027</v>
      </c>
      <c r="AA160" s="114">
        <v>31.447014886000002</v>
      </c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114"/>
      <c r="AX160" s="114"/>
      <c r="AY160" s="114"/>
      <c r="AZ160" s="114"/>
      <c r="BA160" s="114"/>
      <c r="BB160" s="114"/>
      <c r="BC160" s="114"/>
      <c r="BD160" s="114"/>
      <c r="BE160" s="114"/>
      <c r="BF160" s="114"/>
      <c r="BG160" s="114"/>
      <c r="BH160" s="114"/>
      <c r="BI160" s="114"/>
      <c r="BJ160" s="114"/>
      <c r="BK160" s="114"/>
      <c r="BL160" s="114"/>
      <c r="BM160" s="114"/>
      <c r="BN160" s="114"/>
      <c r="BO160" s="114"/>
      <c r="BP160" s="114"/>
      <c r="BQ160" s="114"/>
    </row>
    <row r="161" spans="1:69" s="98" customFormat="1" ht="13.2">
      <c r="A161" s="111" t="s">
        <v>816</v>
      </c>
      <c r="B161" s="112" t="s">
        <v>817</v>
      </c>
      <c r="C161" s="113" t="s">
        <v>1027</v>
      </c>
      <c r="D161" s="114" t="s">
        <v>1027</v>
      </c>
      <c r="E161" s="114" t="s">
        <v>1027</v>
      </c>
      <c r="F161" s="114" t="s">
        <v>1027</v>
      </c>
      <c r="G161" s="114" t="s">
        <v>1027</v>
      </c>
      <c r="H161" s="114" t="s">
        <v>1027</v>
      </c>
      <c r="I161" s="114" t="s">
        <v>1027</v>
      </c>
      <c r="J161" s="114" t="s">
        <v>1027</v>
      </c>
      <c r="K161" s="114" t="s">
        <v>1027</v>
      </c>
      <c r="L161" s="114" t="s">
        <v>1027</v>
      </c>
      <c r="M161" s="114" t="s">
        <v>1027</v>
      </c>
      <c r="N161" s="114" t="s">
        <v>1027</v>
      </c>
      <c r="O161" s="114" t="s">
        <v>1027</v>
      </c>
      <c r="P161" s="114" t="s">
        <v>1027</v>
      </c>
      <c r="Q161" s="114" t="s">
        <v>1027</v>
      </c>
      <c r="R161" s="114" t="s">
        <v>1027</v>
      </c>
      <c r="S161" s="114" t="s">
        <v>1027</v>
      </c>
      <c r="T161" s="114" t="s">
        <v>1027</v>
      </c>
      <c r="U161" s="114" t="s">
        <v>1027</v>
      </c>
      <c r="V161" s="114" t="s">
        <v>1027</v>
      </c>
      <c r="W161" s="114" t="s">
        <v>1027</v>
      </c>
      <c r="X161" s="114" t="s">
        <v>1027</v>
      </c>
      <c r="Y161" s="114" t="s">
        <v>1027</v>
      </c>
      <c r="Z161" s="114" t="s">
        <v>1027</v>
      </c>
      <c r="AA161" s="114" t="s">
        <v>1027</v>
      </c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  <c r="BA161" s="114"/>
      <c r="BB161" s="114"/>
      <c r="BC161" s="114"/>
      <c r="BD161" s="114"/>
      <c r="BE161" s="114"/>
      <c r="BF161" s="114"/>
      <c r="BG161" s="114"/>
      <c r="BH161" s="114"/>
      <c r="BI161" s="114"/>
      <c r="BJ161" s="114"/>
      <c r="BK161" s="114"/>
      <c r="BL161" s="114"/>
      <c r="BM161" s="114"/>
      <c r="BN161" s="114"/>
      <c r="BO161" s="114"/>
      <c r="BP161" s="114"/>
      <c r="BQ161" s="114"/>
    </row>
    <row r="162" spans="1:69" s="98" customFormat="1" ht="13.2">
      <c r="A162" s="111" t="s">
        <v>818</v>
      </c>
      <c r="B162" s="112" t="s">
        <v>819</v>
      </c>
      <c r="C162" s="113" t="s">
        <v>1027</v>
      </c>
      <c r="D162" s="114" t="s">
        <v>1027</v>
      </c>
      <c r="E162" s="114" t="s">
        <v>1027</v>
      </c>
      <c r="F162" s="114" t="s">
        <v>1027</v>
      </c>
      <c r="G162" s="114" t="s">
        <v>1027</v>
      </c>
      <c r="H162" s="114" t="s">
        <v>1027</v>
      </c>
      <c r="I162" s="114">
        <v>15</v>
      </c>
      <c r="J162" s="114" t="s">
        <v>1027</v>
      </c>
      <c r="K162" s="114" t="s">
        <v>1027</v>
      </c>
      <c r="L162" s="114" t="s">
        <v>1027</v>
      </c>
      <c r="M162" s="114" t="s">
        <v>1027</v>
      </c>
      <c r="N162" s="114" t="s">
        <v>1027</v>
      </c>
      <c r="O162" s="114" t="s">
        <v>1027</v>
      </c>
      <c r="P162" s="114" t="s">
        <v>1027</v>
      </c>
      <c r="Q162" s="114" t="s">
        <v>1027</v>
      </c>
      <c r="R162" s="114" t="s">
        <v>1027</v>
      </c>
      <c r="S162" s="114">
        <v>1.530546073</v>
      </c>
      <c r="T162" s="114" t="s">
        <v>1027</v>
      </c>
      <c r="U162" s="114" t="s">
        <v>1027</v>
      </c>
      <c r="V162" s="114">
        <v>17.686833864</v>
      </c>
      <c r="W162" s="114" t="s">
        <v>1027</v>
      </c>
      <c r="X162" s="114" t="s">
        <v>1027</v>
      </c>
      <c r="Y162" s="114" t="s">
        <v>1027</v>
      </c>
      <c r="Z162" s="114" t="s">
        <v>1027</v>
      </c>
      <c r="AA162" s="114" t="s">
        <v>1027</v>
      </c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  <c r="BA162" s="114"/>
      <c r="BB162" s="114"/>
      <c r="BC162" s="114"/>
      <c r="BD162" s="114"/>
      <c r="BE162" s="114"/>
      <c r="BF162" s="114"/>
      <c r="BG162" s="114"/>
      <c r="BH162" s="114"/>
      <c r="BI162" s="114"/>
      <c r="BJ162" s="114"/>
      <c r="BK162" s="114"/>
      <c r="BL162" s="114"/>
      <c r="BM162" s="114"/>
      <c r="BN162" s="114"/>
      <c r="BO162" s="114"/>
      <c r="BP162" s="114"/>
      <c r="BQ162" s="114"/>
    </row>
    <row r="163" spans="1:69" s="98" customFormat="1" ht="13.2">
      <c r="A163" s="111" t="s">
        <v>820</v>
      </c>
      <c r="B163" s="112" t="s">
        <v>821</v>
      </c>
      <c r="C163" s="113" t="s">
        <v>1027</v>
      </c>
      <c r="D163" s="114" t="s">
        <v>1027</v>
      </c>
      <c r="E163" s="114" t="s">
        <v>1027</v>
      </c>
      <c r="F163" s="114" t="s">
        <v>1027</v>
      </c>
      <c r="G163" s="114" t="s">
        <v>1027</v>
      </c>
      <c r="H163" s="114" t="s">
        <v>1027</v>
      </c>
      <c r="I163" s="114" t="s">
        <v>1027</v>
      </c>
      <c r="J163" s="114" t="s">
        <v>1027</v>
      </c>
      <c r="K163" s="114" t="s">
        <v>1027</v>
      </c>
      <c r="L163" s="114">
        <v>8</v>
      </c>
      <c r="M163" s="114" t="s">
        <v>1027</v>
      </c>
      <c r="N163" s="114" t="s">
        <v>1027</v>
      </c>
      <c r="O163" s="114" t="s">
        <v>1027</v>
      </c>
      <c r="P163" s="114" t="s">
        <v>1027</v>
      </c>
      <c r="Q163" s="114" t="s">
        <v>1027</v>
      </c>
      <c r="R163" s="114">
        <v>41.035819211000003</v>
      </c>
      <c r="S163" s="114" t="s">
        <v>1027</v>
      </c>
      <c r="T163" s="114" t="s">
        <v>1027</v>
      </c>
      <c r="U163" s="114" t="s">
        <v>1027</v>
      </c>
      <c r="V163" s="114" t="s">
        <v>1027</v>
      </c>
      <c r="W163" s="114" t="s">
        <v>1027</v>
      </c>
      <c r="X163" s="114" t="s">
        <v>1027</v>
      </c>
      <c r="Y163" s="114" t="s">
        <v>1027</v>
      </c>
      <c r="Z163" s="114" t="s">
        <v>1027</v>
      </c>
      <c r="AA163" s="114" t="s">
        <v>1027</v>
      </c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114"/>
      <c r="AX163" s="114"/>
      <c r="AY163" s="114"/>
      <c r="AZ163" s="114"/>
      <c r="BA163" s="114"/>
      <c r="BB163" s="114"/>
      <c r="BC163" s="114"/>
      <c r="BD163" s="114"/>
      <c r="BE163" s="114"/>
      <c r="BF163" s="114"/>
      <c r="BG163" s="114"/>
      <c r="BH163" s="114"/>
      <c r="BI163" s="114"/>
      <c r="BJ163" s="114"/>
      <c r="BK163" s="114"/>
      <c r="BL163" s="114"/>
      <c r="BM163" s="114"/>
      <c r="BN163" s="114"/>
      <c r="BO163" s="114"/>
      <c r="BP163" s="114"/>
      <c r="BQ163" s="114"/>
    </row>
    <row r="164" spans="1:69" s="98" customFormat="1" ht="13.2">
      <c r="A164" s="111" t="s">
        <v>822</v>
      </c>
      <c r="B164" s="112" t="s">
        <v>823</v>
      </c>
      <c r="C164" s="113" t="s">
        <v>1027</v>
      </c>
      <c r="D164" s="114" t="s">
        <v>1027</v>
      </c>
      <c r="E164" s="114" t="s">
        <v>1027</v>
      </c>
      <c r="F164" s="114" t="s">
        <v>1027</v>
      </c>
      <c r="G164" s="114" t="s">
        <v>1027</v>
      </c>
      <c r="H164" s="114" t="s">
        <v>1027</v>
      </c>
      <c r="I164" s="114" t="s">
        <v>1027</v>
      </c>
      <c r="J164" s="114" t="s">
        <v>1027</v>
      </c>
      <c r="K164" s="114" t="s">
        <v>1027</v>
      </c>
      <c r="L164" s="114" t="s">
        <v>1027</v>
      </c>
      <c r="M164" s="114" t="s">
        <v>1027</v>
      </c>
      <c r="N164" s="114" t="s">
        <v>1027</v>
      </c>
      <c r="O164" s="114" t="s">
        <v>1027</v>
      </c>
      <c r="P164" s="114" t="s">
        <v>1027</v>
      </c>
      <c r="Q164" s="114" t="s">
        <v>1027</v>
      </c>
      <c r="R164" s="114">
        <v>1.1134878610000001</v>
      </c>
      <c r="S164" s="114" t="s">
        <v>1027</v>
      </c>
      <c r="T164" s="114" t="s">
        <v>1027</v>
      </c>
      <c r="U164" s="114" t="s">
        <v>1027</v>
      </c>
      <c r="V164" s="114" t="s">
        <v>1027</v>
      </c>
      <c r="W164" s="114" t="s">
        <v>1027</v>
      </c>
      <c r="X164" s="114" t="s">
        <v>1027</v>
      </c>
      <c r="Y164" s="114" t="s">
        <v>1027</v>
      </c>
      <c r="Z164" s="114" t="s">
        <v>1027</v>
      </c>
      <c r="AA164" s="114" t="s">
        <v>1027</v>
      </c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114"/>
      <c r="AX164" s="114"/>
      <c r="AY164" s="114"/>
      <c r="AZ164" s="114"/>
      <c r="BA164" s="114"/>
      <c r="BB164" s="114"/>
      <c r="BC164" s="114"/>
      <c r="BD164" s="114"/>
      <c r="BE164" s="114"/>
      <c r="BF164" s="114"/>
      <c r="BG164" s="114"/>
      <c r="BH164" s="114"/>
      <c r="BI164" s="114"/>
      <c r="BJ164" s="114"/>
      <c r="BK164" s="114"/>
      <c r="BL164" s="114"/>
      <c r="BM164" s="114"/>
      <c r="BN164" s="114"/>
      <c r="BO164" s="114"/>
      <c r="BP164" s="114"/>
      <c r="BQ164" s="114"/>
    </row>
    <row r="165" spans="1:69" s="98" customFormat="1" ht="13.2">
      <c r="A165" s="111" t="s">
        <v>824</v>
      </c>
      <c r="B165" s="112" t="s">
        <v>825</v>
      </c>
      <c r="C165" s="113" t="s">
        <v>1027</v>
      </c>
      <c r="D165" s="114" t="s">
        <v>1027</v>
      </c>
      <c r="E165" s="114" t="s">
        <v>1027</v>
      </c>
      <c r="F165" s="114" t="s">
        <v>1027</v>
      </c>
      <c r="G165" s="114" t="s">
        <v>1027</v>
      </c>
      <c r="H165" s="114" t="s">
        <v>1027</v>
      </c>
      <c r="I165" s="114" t="s">
        <v>1027</v>
      </c>
      <c r="J165" s="114" t="s">
        <v>1027</v>
      </c>
      <c r="K165" s="114" t="s">
        <v>1027</v>
      </c>
      <c r="L165" s="114" t="s">
        <v>1027</v>
      </c>
      <c r="M165" s="114" t="s">
        <v>1027</v>
      </c>
      <c r="N165" s="114" t="s">
        <v>1027</v>
      </c>
      <c r="O165" s="114" t="s">
        <v>1027</v>
      </c>
      <c r="P165" s="114" t="s">
        <v>1027</v>
      </c>
      <c r="Q165" s="114" t="s">
        <v>1027</v>
      </c>
      <c r="R165" s="114" t="s">
        <v>1027</v>
      </c>
      <c r="S165" s="114" t="s">
        <v>1027</v>
      </c>
      <c r="T165" s="114" t="s">
        <v>1027</v>
      </c>
      <c r="U165" s="114" t="s">
        <v>1027</v>
      </c>
      <c r="V165" s="114" t="s">
        <v>1027</v>
      </c>
      <c r="W165" s="114" t="s">
        <v>1027</v>
      </c>
      <c r="X165" s="114" t="s">
        <v>1027</v>
      </c>
      <c r="Y165" s="114" t="s">
        <v>1027</v>
      </c>
      <c r="Z165" s="114" t="s">
        <v>1027</v>
      </c>
      <c r="AA165" s="114" t="s">
        <v>1027</v>
      </c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  <c r="BA165" s="114"/>
      <c r="BB165" s="114"/>
      <c r="BC165" s="114"/>
      <c r="BD165" s="114"/>
      <c r="BE165" s="114"/>
      <c r="BF165" s="114"/>
      <c r="BG165" s="114"/>
      <c r="BH165" s="114"/>
      <c r="BI165" s="114"/>
      <c r="BJ165" s="114"/>
      <c r="BK165" s="114"/>
      <c r="BL165" s="114"/>
      <c r="BM165" s="114"/>
      <c r="BN165" s="114"/>
      <c r="BO165" s="114"/>
      <c r="BP165" s="114"/>
      <c r="BQ165" s="114"/>
    </row>
    <row r="166" spans="1:69" s="98" customFormat="1" ht="13.2">
      <c r="A166" s="111" t="s">
        <v>826</v>
      </c>
      <c r="B166" s="112" t="s">
        <v>827</v>
      </c>
      <c r="C166" s="113" t="s">
        <v>1027</v>
      </c>
      <c r="D166" s="114" t="s">
        <v>1027</v>
      </c>
      <c r="E166" s="114" t="s">
        <v>1027</v>
      </c>
      <c r="F166" s="114" t="s">
        <v>1027</v>
      </c>
      <c r="G166" s="114" t="s">
        <v>1027</v>
      </c>
      <c r="H166" s="114">
        <v>100</v>
      </c>
      <c r="I166" s="114">
        <v>11.055521908999999</v>
      </c>
      <c r="J166" s="114" t="s">
        <v>1027</v>
      </c>
      <c r="K166" s="114" t="s">
        <v>1027</v>
      </c>
      <c r="L166" s="114" t="s">
        <v>1027</v>
      </c>
      <c r="M166" s="114" t="s">
        <v>1027</v>
      </c>
      <c r="N166" s="114" t="s">
        <v>1027</v>
      </c>
      <c r="O166" s="114" t="s">
        <v>1027</v>
      </c>
      <c r="P166" s="114">
        <v>4</v>
      </c>
      <c r="Q166" s="114" t="s">
        <v>1027</v>
      </c>
      <c r="R166" s="114" t="s">
        <v>1027</v>
      </c>
      <c r="S166" s="114" t="s">
        <v>1027</v>
      </c>
      <c r="T166" s="114" t="s">
        <v>1027</v>
      </c>
      <c r="U166" s="114" t="s">
        <v>1027</v>
      </c>
      <c r="V166" s="114" t="s">
        <v>1027</v>
      </c>
      <c r="W166" s="114" t="s">
        <v>1027</v>
      </c>
      <c r="X166" s="114" t="s">
        <v>1027</v>
      </c>
      <c r="Y166" s="114" t="s">
        <v>1027</v>
      </c>
      <c r="Z166" s="114" t="s">
        <v>1027</v>
      </c>
      <c r="AA166" s="114">
        <v>40</v>
      </c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  <c r="BA166" s="114"/>
      <c r="BB166" s="114"/>
      <c r="BC166" s="114"/>
      <c r="BD166" s="114"/>
      <c r="BE166" s="114"/>
      <c r="BF166" s="114"/>
      <c r="BG166" s="114"/>
      <c r="BH166" s="114"/>
      <c r="BI166" s="114"/>
      <c r="BJ166" s="114"/>
      <c r="BK166" s="114"/>
      <c r="BL166" s="114"/>
      <c r="BM166" s="114"/>
      <c r="BN166" s="114"/>
      <c r="BO166" s="114"/>
      <c r="BP166" s="114"/>
      <c r="BQ166" s="114"/>
    </row>
    <row r="167" spans="1:69" s="98" customFormat="1" ht="13.2">
      <c r="A167" s="111" t="s">
        <v>828</v>
      </c>
      <c r="B167" s="112" t="s">
        <v>829</v>
      </c>
      <c r="C167" s="113" t="s">
        <v>1027</v>
      </c>
      <c r="D167" s="114" t="s">
        <v>1027</v>
      </c>
      <c r="E167" s="114" t="s">
        <v>1027</v>
      </c>
      <c r="F167" s="114" t="s">
        <v>1027</v>
      </c>
      <c r="G167" s="114" t="s">
        <v>1027</v>
      </c>
      <c r="H167" s="114" t="s">
        <v>1027</v>
      </c>
      <c r="I167" s="114" t="s">
        <v>1027</v>
      </c>
      <c r="J167" s="114" t="s">
        <v>1027</v>
      </c>
      <c r="K167" s="114" t="s">
        <v>1027</v>
      </c>
      <c r="L167" s="114" t="s">
        <v>1027</v>
      </c>
      <c r="M167" s="114" t="s">
        <v>1027</v>
      </c>
      <c r="N167" s="114" t="s">
        <v>1027</v>
      </c>
      <c r="O167" s="114">
        <v>3.4193543179999999</v>
      </c>
      <c r="P167" s="114">
        <v>68</v>
      </c>
      <c r="Q167" s="114" t="s">
        <v>1027</v>
      </c>
      <c r="R167" s="114" t="s">
        <v>1027</v>
      </c>
      <c r="S167" s="114" t="s">
        <v>1027</v>
      </c>
      <c r="T167" s="114" t="s">
        <v>1027</v>
      </c>
      <c r="U167" s="114" t="s">
        <v>1027</v>
      </c>
      <c r="V167" s="114" t="s">
        <v>1027</v>
      </c>
      <c r="W167" s="114" t="s">
        <v>1027</v>
      </c>
      <c r="X167" s="114" t="s">
        <v>1027</v>
      </c>
      <c r="Y167" s="114" t="s">
        <v>1027</v>
      </c>
      <c r="Z167" s="114" t="s">
        <v>1027</v>
      </c>
      <c r="AA167" s="114" t="s">
        <v>1027</v>
      </c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114"/>
      <c r="AX167" s="114"/>
      <c r="AY167" s="114"/>
      <c r="AZ167" s="114"/>
      <c r="BA167" s="114"/>
      <c r="BB167" s="114"/>
      <c r="BC167" s="114"/>
      <c r="BD167" s="114"/>
      <c r="BE167" s="114"/>
      <c r="BF167" s="114"/>
      <c r="BG167" s="114"/>
      <c r="BH167" s="114"/>
      <c r="BI167" s="114"/>
      <c r="BJ167" s="114"/>
      <c r="BK167" s="114"/>
      <c r="BL167" s="114"/>
      <c r="BM167" s="114"/>
      <c r="BN167" s="114"/>
      <c r="BO167" s="114"/>
      <c r="BP167" s="114"/>
      <c r="BQ167" s="114"/>
    </row>
    <row r="168" spans="1:69" s="98" customFormat="1" ht="13.2">
      <c r="A168" s="111" t="s">
        <v>830</v>
      </c>
      <c r="B168" s="112" t="s">
        <v>831</v>
      </c>
      <c r="C168" s="113" t="s">
        <v>1027</v>
      </c>
      <c r="D168" s="114" t="s">
        <v>1027</v>
      </c>
      <c r="E168" s="114" t="s">
        <v>1027</v>
      </c>
      <c r="F168" s="114" t="s">
        <v>1027</v>
      </c>
      <c r="G168" s="114" t="s">
        <v>1027</v>
      </c>
      <c r="H168" s="114" t="s">
        <v>1027</v>
      </c>
      <c r="I168" s="114" t="s">
        <v>1027</v>
      </c>
      <c r="J168" s="114" t="s">
        <v>1027</v>
      </c>
      <c r="K168" s="114" t="s">
        <v>1027</v>
      </c>
      <c r="L168" s="114" t="s">
        <v>1027</v>
      </c>
      <c r="M168" s="114" t="s">
        <v>1027</v>
      </c>
      <c r="N168" s="114" t="s">
        <v>1027</v>
      </c>
      <c r="O168" s="114" t="s">
        <v>1027</v>
      </c>
      <c r="P168" s="114" t="s">
        <v>1027</v>
      </c>
      <c r="Q168" s="114" t="s">
        <v>1027</v>
      </c>
      <c r="R168" s="114" t="s">
        <v>1027</v>
      </c>
      <c r="S168" s="114" t="s">
        <v>1027</v>
      </c>
      <c r="T168" s="114" t="s">
        <v>1027</v>
      </c>
      <c r="U168" s="114" t="s">
        <v>1027</v>
      </c>
      <c r="V168" s="114" t="s">
        <v>1027</v>
      </c>
      <c r="W168" s="114" t="s">
        <v>1027</v>
      </c>
      <c r="X168" s="114" t="s">
        <v>1027</v>
      </c>
      <c r="Y168" s="114">
        <v>5.9738569549999996</v>
      </c>
      <c r="Z168" s="114" t="s">
        <v>1027</v>
      </c>
      <c r="AA168" s="114" t="s">
        <v>1027</v>
      </c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114"/>
      <c r="AX168" s="114"/>
      <c r="AY168" s="114"/>
      <c r="AZ168" s="114"/>
      <c r="BA168" s="114"/>
      <c r="BB168" s="114"/>
      <c r="BC168" s="114"/>
      <c r="BD168" s="114"/>
      <c r="BE168" s="114"/>
      <c r="BF168" s="114"/>
      <c r="BG168" s="114"/>
      <c r="BH168" s="114"/>
      <c r="BI168" s="114"/>
      <c r="BJ168" s="114"/>
      <c r="BK168" s="114"/>
      <c r="BL168" s="114"/>
      <c r="BM168" s="114"/>
      <c r="BN168" s="114"/>
      <c r="BO168" s="114"/>
      <c r="BP168" s="114"/>
      <c r="BQ168" s="114"/>
    </row>
    <row r="169" spans="1:69" s="98" customFormat="1" ht="13.2">
      <c r="A169" s="111" t="s">
        <v>832</v>
      </c>
      <c r="B169" s="112" t="s">
        <v>833</v>
      </c>
      <c r="C169" s="113" t="s">
        <v>1027</v>
      </c>
      <c r="D169" s="114" t="s">
        <v>1027</v>
      </c>
      <c r="E169" s="114" t="s">
        <v>1027</v>
      </c>
      <c r="F169" s="114" t="s">
        <v>1027</v>
      </c>
      <c r="G169" s="114">
        <v>6.2182335459999996</v>
      </c>
      <c r="H169" s="114" t="s">
        <v>1027</v>
      </c>
      <c r="I169" s="114" t="s">
        <v>1027</v>
      </c>
      <c r="J169" s="114">
        <v>5</v>
      </c>
      <c r="K169" s="114" t="s">
        <v>1027</v>
      </c>
      <c r="L169" s="114">
        <v>38</v>
      </c>
      <c r="M169" s="114" t="s">
        <v>1027</v>
      </c>
      <c r="N169" s="114">
        <v>10.402786143</v>
      </c>
      <c r="O169" s="114">
        <v>18.052476708</v>
      </c>
      <c r="P169" s="114" t="s">
        <v>1027</v>
      </c>
      <c r="Q169" s="114" t="s">
        <v>1027</v>
      </c>
      <c r="R169" s="114" t="s">
        <v>1027</v>
      </c>
      <c r="S169" s="114" t="s">
        <v>1027</v>
      </c>
      <c r="T169" s="114" t="s">
        <v>1027</v>
      </c>
      <c r="U169" s="114" t="s">
        <v>1027</v>
      </c>
      <c r="V169" s="114" t="s">
        <v>1027</v>
      </c>
      <c r="W169" s="114" t="s">
        <v>1027</v>
      </c>
      <c r="X169" s="114" t="s">
        <v>1027</v>
      </c>
      <c r="Y169" s="114" t="s">
        <v>1027</v>
      </c>
      <c r="Z169" s="114" t="s">
        <v>1027</v>
      </c>
      <c r="AA169" s="114" t="s">
        <v>1027</v>
      </c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  <c r="BC169" s="114"/>
      <c r="BD169" s="114"/>
      <c r="BE169" s="114"/>
      <c r="BF169" s="114"/>
      <c r="BG169" s="114"/>
      <c r="BH169" s="114"/>
      <c r="BI169" s="114"/>
      <c r="BJ169" s="114"/>
      <c r="BK169" s="114"/>
      <c r="BL169" s="114"/>
      <c r="BM169" s="114"/>
      <c r="BN169" s="114"/>
      <c r="BO169" s="114"/>
      <c r="BP169" s="114"/>
      <c r="BQ169" s="114"/>
    </row>
    <row r="170" spans="1:69" s="98" customFormat="1" ht="13.2">
      <c r="A170" s="111" t="s">
        <v>834</v>
      </c>
      <c r="B170" s="112" t="s">
        <v>835</v>
      </c>
      <c r="C170" s="113" t="s">
        <v>1027</v>
      </c>
      <c r="D170" s="114" t="s">
        <v>1027</v>
      </c>
      <c r="E170" s="114" t="s">
        <v>1027</v>
      </c>
      <c r="F170" s="114" t="s">
        <v>1027</v>
      </c>
      <c r="G170" s="114" t="s">
        <v>1027</v>
      </c>
      <c r="H170" s="114" t="s">
        <v>1027</v>
      </c>
      <c r="I170" s="114" t="s">
        <v>1027</v>
      </c>
      <c r="J170" s="114" t="s">
        <v>1027</v>
      </c>
      <c r="K170" s="114" t="s">
        <v>1027</v>
      </c>
      <c r="L170" s="114" t="s">
        <v>1027</v>
      </c>
      <c r="M170" s="114" t="s">
        <v>1027</v>
      </c>
      <c r="N170" s="114" t="s">
        <v>1027</v>
      </c>
      <c r="O170" s="114" t="s">
        <v>1027</v>
      </c>
      <c r="P170" s="114" t="s">
        <v>1027</v>
      </c>
      <c r="Q170" s="114" t="s">
        <v>1027</v>
      </c>
      <c r="R170" s="114" t="s">
        <v>1027</v>
      </c>
      <c r="S170" s="114" t="s">
        <v>1027</v>
      </c>
      <c r="T170" s="114" t="s">
        <v>1027</v>
      </c>
      <c r="U170" s="114" t="s">
        <v>1027</v>
      </c>
      <c r="V170" s="114" t="s">
        <v>1027</v>
      </c>
      <c r="W170" s="114" t="s">
        <v>1027</v>
      </c>
      <c r="X170" s="114" t="s">
        <v>1027</v>
      </c>
      <c r="Y170" s="114" t="s">
        <v>1027</v>
      </c>
      <c r="Z170" s="114" t="s">
        <v>1027</v>
      </c>
      <c r="AA170" s="114" t="s">
        <v>1027</v>
      </c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114"/>
      <c r="AX170" s="114"/>
      <c r="AY170" s="114"/>
      <c r="AZ170" s="114"/>
      <c r="BA170" s="114"/>
      <c r="BB170" s="114"/>
      <c r="BC170" s="114"/>
      <c r="BD170" s="114"/>
      <c r="BE170" s="114"/>
      <c r="BF170" s="114"/>
      <c r="BG170" s="114"/>
      <c r="BH170" s="114"/>
      <c r="BI170" s="114"/>
      <c r="BJ170" s="114"/>
      <c r="BK170" s="114"/>
      <c r="BL170" s="114"/>
      <c r="BM170" s="114"/>
      <c r="BN170" s="114"/>
      <c r="BO170" s="114"/>
      <c r="BP170" s="114"/>
      <c r="BQ170" s="114"/>
    </row>
    <row r="171" spans="1:69" s="98" customFormat="1" ht="13.2">
      <c r="A171" s="111" t="s">
        <v>836</v>
      </c>
      <c r="B171" s="112" t="s">
        <v>837</v>
      </c>
      <c r="C171" s="113" t="s">
        <v>1027</v>
      </c>
      <c r="D171" s="114" t="s">
        <v>1027</v>
      </c>
      <c r="E171" s="114" t="s">
        <v>1027</v>
      </c>
      <c r="F171" s="114" t="s">
        <v>1027</v>
      </c>
      <c r="G171" s="114" t="s">
        <v>1027</v>
      </c>
      <c r="H171" s="114" t="s">
        <v>1027</v>
      </c>
      <c r="I171" s="114" t="s">
        <v>1027</v>
      </c>
      <c r="J171" s="114" t="s">
        <v>1027</v>
      </c>
      <c r="K171" s="114" t="s">
        <v>1027</v>
      </c>
      <c r="L171" s="114" t="s">
        <v>1027</v>
      </c>
      <c r="M171" s="114" t="s">
        <v>1027</v>
      </c>
      <c r="N171" s="114" t="s">
        <v>1027</v>
      </c>
      <c r="O171" s="114">
        <v>9.3840728099999993</v>
      </c>
      <c r="P171" s="114" t="s">
        <v>1027</v>
      </c>
      <c r="Q171" s="114" t="s">
        <v>1027</v>
      </c>
      <c r="R171" s="114" t="s">
        <v>1027</v>
      </c>
      <c r="S171" s="114" t="s">
        <v>1027</v>
      </c>
      <c r="T171" s="114" t="s">
        <v>1027</v>
      </c>
      <c r="U171" s="114" t="s">
        <v>1027</v>
      </c>
      <c r="V171" s="114" t="s">
        <v>1027</v>
      </c>
      <c r="W171" s="114" t="s">
        <v>1027</v>
      </c>
      <c r="X171" s="114" t="s">
        <v>1027</v>
      </c>
      <c r="Y171" s="114" t="s">
        <v>1027</v>
      </c>
      <c r="Z171" s="114" t="s">
        <v>1027</v>
      </c>
      <c r="AA171" s="114" t="s">
        <v>1027</v>
      </c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  <c r="AU171" s="114"/>
      <c r="AV171" s="114"/>
      <c r="AW171" s="114"/>
      <c r="AX171" s="114"/>
      <c r="AY171" s="114"/>
      <c r="AZ171" s="114"/>
      <c r="BA171" s="114"/>
      <c r="BB171" s="114"/>
      <c r="BC171" s="114"/>
      <c r="BD171" s="114"/>
      <c r="BE171" s="114"/>
      <c r="BF171" s="114"/>
      <c r="BG171" s="114"/>
      <c r="BH171" s="114"/>
      <c r="BI171" s="114"/>
      <c r="BJ171" s="114"/>
      <c r="BK171" s="114"/>
      <c r="BL171" s="114"/>
      <c r="BM171" s="114"/>
      <c r="BN171" s="114"/>
      <c r="BO171" s="114"/>
      <c r="BP171" s="114"/>
      <c r="BQ171" s="114"/>
    </row>
    <row r="172" spans="1:69" s="98" customFormat="1" ht="13.2">
      <c r="A172" s="111" t="s">
        <v>838</v>
      </c>
      <c r="B172" s="112" t="s">
        <v>839</v>
      </c>
      <c r="C172" s="113" t="s">
        <v>1027</v>
      </c>
      <c r="D172" s="114" t="s">
        <v>1027</v>
      </c>
      <c r="E172" s="114" t="s">
        <v>1027</v>
      </c>
      <c r="F172" s="114" t="s">
        <v>1027</v>
      </c>
      <c r="G172" s="114" t="s">
        <v>1027</v>
      </c>
      <c r="H172" s="114" t="s">
        <v>1027</v>
      </c>
      <c r="I172" s="114" t="s">
        <v>1027</v>
      </c>
      <c r="J172" s="114" t="s">
        <v>1027</v>
      </c>
      <c r="K172" s="114" t="s">
        <v>1027</v>
      </c>
      <c r="L172" s="114" t="s">
        <v>1027</v>
      </c>
      <c r="M172" s="114" t="s">
        <v>1027</v>
      </c>
      <c r="N172" s="114" t="s">
        <v>1027</v>
      </c>
      <c r="O172" s="114">
        <v>17.864424094</v>
      </c>
      <c r="P172" s="114" t="s">
        <v>1027</v>
      </c>
      <c r="Q172" s="114" t="s">
        <v>1027</v>
      </c>
      <c r="R172" s="114" t="s">
        <v>1027</v>
      </c>
      <c r="S172" s="114" t="s">
        <v>1027</v>
      </c>
      <c r="T172" s="114" t="s">
        <v>1027</v>
      </c>
      <c r="U172" s="114" t="s">
        <v>1027</v>
      </c>
      <c r="V172" s="114" t="s">
        <v>1027</v>
      </c>
      <c r="W172" s="114" t="s">
        <v>1027</v>
      </c>
      <c r="X172" s="114" t="s">
        <v>1027</v>
      </c>
      <c r="Y172" s="114" t="s">
        <v>1027</v>
      </c>
      <c r="Z172" s="114" t="s">
        <v>1027</v>
      </c>
      <c r="AA172" s="114" t="s">
        <v>1027</v>
      </c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114"/>
      <c r="AX172" s="114"/>
      <c r="AY172" s="114"/>
      <c r="AZ172" s="114"/>
      <c r="BA172" s="114"/>
      <c r="BB172" s="114"/>
      <c r="BC172" s="114"/>
      <c r="BD172" s="114"/>
      <c r="BE172" s="114"/>
      <c r="BF172" s="114"/>
      <c r="BG172" s="114"/>
      <c r="BH172" s="114"/>
      <c r="BI172" s="114"/>
      <c r="BJ172" s="114"/>
      <c r="BK172" s="114"/>
      <c r="BL172" s="114"/>
      <c r="BM172" s="114"/>
      <c r="BN172" s="114"/>
      <c r="BO172" s="114"/>
      <c r="BP172" s="114"/>
      <c r="BQ172" s="114"/>
    </row>
    <row r="173" spans="1:69" s="98" customFormat="1" ht="13.2">
      <c r="A173" s="111" t="s">
        <v>840</v>
      </c>
      <c r="B173" s="112" t="s">
        <v>841</v>
      </c>
      <c r="C173" s="113" t="s">
        <v>1027</v>
      </c>
      <c r="D173" s="114" t="s">
        <v>1027</v>
      </c>
      <c r="E173" s="114" t="s">
        <v>1027</v>
      </c>
      <c r="F173" s="114">
        <v>3.9147123210000001</v>
      </c>
      <c r="G173" s="114" t="s">
        <v>1027</v>
      </c>
      <c r="H173" s="114" t="s">
        <v>1027</v>
      </c>
      <c r="I173" s="114">
        <v>2.1692311050000002</v>
      </c>
      <c r="J173" s="114" t="s">
        <v>1027</v>
      </c>
      <c r="K173" s="114">
        <v>8.5409839539999997</v>
      </c>
      <c r="L173" s="114" t="s">
        <v>1027</v>
      </c>
      <c r="M173" s="114" t="s">
        <v>1027</v>
      </c>
      <c r="N173" s="114" t="s">
        <v>1027</v>
      </c>
      <c r="O173" s="114">
        <v>26.173062966</v>
      </c>
      <c r="P173" s="114" t="s">
        <v>1027</v>
      </c>
      <c r="Q173" s="114" t="s">
        <v>1027</v>
      </c>
      <c r="R173" s="114" t="s">
        <v>1027</v>
      </c>
      <c r="S173" s="114" t="s">
        <v>1027</v>
      </c>
      <c r="T173" s="114" t="s">
        <v>1027</v>
      </c>
      <c r="U173" s="114" t="s">
        <v>1027</v>
      </c>
      <c r="V173" s="114">
        <v>16.794421602</v>
      </c>
      <c r="W173" s="114" t="s">
        <v>1027</v>
      </c>
      <c r="X173" s="114" t="s">
        <v>1027</v>
      </c>
      <c r="Y173" s="114" t="s">
        <v>1027</v>
      </c>
      <c r="Z173" s="114" t="s">
        <v>1027</v>
      </c>
      <c r="AA173" s="114" t="s">
        <v>1027</v>
      </c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114"/>
      <c r="AX173" s="114"/>
      <c r="AY173" s="114"/>
      <c r="AZ173" s="114"/>
      <c r="BA173" s="114"/>
      <c r="BB173" s="114"/>
      <c r="BC173" s="114"/>
      <c r="BD173" s="114"/>
      <c r="BE173" s="114"/>
      <c r="BF173" s="114"/>
      <c r="BG173" s="114"/>
      <c r="BH173" s="114"/>
      <c r="BI173" s="114"/>
      <c r="BJ173" s="114"/>
      <c r="BK173" s="114"/>
      <c r="BL173" s="114"/>
      <c r="BM173" s="114"/>
      <c r="BN173" s="114"/>
      <c r="BO173" s="114"/>
      <c r="BP173" s="114"/>
      <c r="BQ173" s="114"/>
    </row>
    <row r="174" spans="1:69" s="98" customFormat="1" ht="13.2">
      <c r="A174" s="111" t="s">
        <v>842</v>
      </c>
      <c r="B174" s="112" t="s">
        <v>843</v>
      </c>
      <c r="C174" s="113" t="s">
        <v>1027</v>
      </c>
      <c r="D174" s="114" t="s">
        <v>1027</v>
      </c>
      <c r="E174" s="114" t="s">
        <v>1027</v>
      </c>
      <c r="F174" s="114" t="s">
        <v>1027</v>
      </c>
      <c r="G174" s="114" t="s">
        <v>1027</v>
      </c>
      <c r="H174" s="114" t="s">
        <v>1027</v>
      </c>
      <c r="I174" s="114" t="s">
        <v>1027</v>
      </c>
      <c r="J174" s="114" t="s">
        <v>1027</v>
      </c>
      <c r="K174" s="114" t="s">
        <v>1027</v>
      </c>
      <c r="L174" s="114" t="s">
        <v>1027</v>
      </c>
      <c r="M174" s="114" t="s">
        <v>1027</v>
      </c>
      <c r="N174" s="114" t="s">
        <v>1027</v>
      </c>
      <c r="O174" s="114" t="s">
        <v>1027</v>
      </c>
      <c r="P174" s="114" t="s">
        <v>1027</v>
      </c>
      <c r="Q174" s="114" t="s">
        <v>1027</v>
      </c>
      <c r="R174" s="114" t="s">
        <v>1027</v>
      </c>
      <c r="S174" s="114" t="s">
        <v>1027</v>
      </c>
      <c r="T174" s="114">
        <v>5.7613824769999997</v>
      </c>
      <c r="U174" s="114" t="s">
        <v>1027</v>
      </c>
      <c r="V174" s="114" t="s">
        <v>1027</v>
      </c>
      <c r="W174" s="114" t="s">
        <v>1027</v>
      </c>
      <c r="X174" s="114" t="s">
        <v>1027</v>
      </c>
      <c r="Y174" s="114" t="s">
        <v>1027</v>
      </c>
      <c r="Z174" s="114" t="s">
        <v>1027</v>
      </c>
      <c r="AA174" s="114" t="s">
        <v>1027</v>
      </c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114"/>
      <c r="AX174" s="114"/>
      <c r="AY174" s="114"/>
      <c r="AZ174" s="114"/>
      <c r="BA174" s="114"/>
      <c r="BB174" s="114"/>
      <c r="BC174" s="114"/>
      <c r="BD174" s="114"/>
      <c r="BE174" s="114"/>
      <c r="BF174" s="114"/>
      <c r="BG174" s="114"/>
      <c r="BH174" s="114"/>
      <c r="BI174" s="114"/>
      <c r="BJ174" s="114"/>
      <c r="BK174" s="114"/>
      <c r="BL174" s="114"/>
      <c r="BM174" s="114"/>
      <c r="BN174" s="114"/>
      <c r="BO174" s="114"/>
      <c r="BP174" s="114"/>
      <c r="BQ174" s="114"/>
    </row>
    <row r="175" spans="1:69" s="98" customFormat="1" ht="13.2">
      <c r="A175" s="111" t="s">
        <v>844</v>
      </c>
      <c r="B175" s="112" t="s">
        <v>845</v>
      </c>
      <c r="C175" s="113" t="s">
        <v>1027</v>
      </c>
      <c r="D175" s="114" t="s">
        <v>1027</v>
      </c>
      <c r="E175" s="114" t="s">
        <v>1027</v>
      </c>
      <c r="F175" s="114" t="s">
        <v>1027</v>
      </c>
      <c r="G175" s="114" t="s">
        <v>1027</v>
      </c>
      <c r="H175" s="114" t="s">
        <v>1027</v>
      </c>
      <c r="I175" s="114">
        <v>8.0050521220000004</v>
      </c>
      <c r="J175" s="114" t="s">
        <v>1027</v>
      </c>
      <c r="K175" s="114" t="s">
        <v>1027</v>
      </c>
      <c r="L175" s="114" t="s">
        <v>1027</v>
      </c>
      <c r="M175" s="114" t="s">
        <v>1027</v>
      </c>
      <c r="N175" s="114" t="s">
        <v>1027</v>
      </c>
      <c r="O175" s="114" t="s">
        <v>1027</v>
      </c>
      <c r="P175" s="114">
        <v>4.6534624259999999</v>
      </c>
      <c r="Q175" s="114" t="s">
        <v>1027</v>
      </c>
      <c r="R175" s="114" t="s">
        <v>1027</v>
      </c>
      <c r="S175" s="114" t="s">
        <v>1027</v>
      </c>
      <c r="T175" s="114" t="s">
        <v>1027</v>
      </c>
      <c r="U175" s="114" t="s">
        <v>1027</v>
      </c>
      <c r="V175" s="114" t="s">
        <v>1027</v>
      </c>
      <c r="W175" s="114" t="s">
        <v>1027</v>
      </c>
      <c r="X175" s="114">
        <v>29.614048485000001</v>
      </c>
      <c r="Y175" s="114">
        <v>5.9738569549999996</v>
      </c>
      <c r="Z175" s="114" t="s">
        <v>1027</v>
      </c>
      <c r="AA175" s="114" t="s">
        <v>1027</v>
      </c>
      <c r="AB175" s="114"/>
      <c r="AC175" s="114"/>
      <c r="AD175" s="114"/>
      <c r="AE175" s="114"/>
      <c r="AF175" s="114"/>
      <c r="AG175" s="114"/>
      <c r="AH175" s="114"/>
      <c r="AI175" s="114"/>
      <c r="AJ175" s="114"/>
      <c r="AK175" s="114"/>
      <c r="AL175" s="114"/>
      <c r="AM175" s="114"/>
      <c r="AN175" s="114"/>
      <c r="AO175" s="114"/>
      <c r="AP175" s="114"/>
      <c r="AQ175" s="114"/>
      <c r="AR175" s="114"/>
      <c r="AS175" s="114"/>
      <c r="AT175" s="114"/>
      <c r="AU175" s="114"/>
      <c r="AV175" s="114"/>
      <c r="AW175" s="114"/>
      <c r="AX175" s="114"/>
      <c r="AY175" s="114"/>
      <c r="AZ175" s="114"/>
      <c r="BA175" s="114"/>
      <c r="BB175" s="114"/>
      <c r="BC175" s="114"/>
      <c r="BD175" s="114"/>
      <c r="BE175" s="114"/>
      <c r="BF175" s="114"/>
      <c r="BG175" s="114"/>
      <c r="BH175" s="114"/>
      <c r="BI175" s="114"/>
      <c r="BJ175" s="114"/>
      <c r="BK175" s="114"/>
      <c r="BL175" s="114"/>
      <c r="BM175" s="114"/>
      <c r="BN175" s="114"/>
      <c r="BO175" s="114"/>
      <c r="BP175" s="114"/>
      <c r="BQ175" s="114"/>
    </row>
    <row r="176" spans="1:69" s="98" customFormat="1" ht="13.2">
      <c r="A176" s="111" t="s">
        <v>846</v>
      </c>
      <c r="B176" s="112" t="s">
        <v>847</v>
      </c>
      <c r="C176" s="113" t="s">
        <v>1027</v>
      </c>
      <c r="D176" s="114" t="s">
        <v>1027</v>
      </c>
      <c r="E176" s="114" t="s">
        <v>1027</v>
      </c>
      <c r="F176" s="114" t="s">
        <v>1027</v>
      </c>
      <c r="G176" s="114" t="s">
        <v>1027</v>
      </c>
      <c r="H176" s="114" t="s">
        <v>1027</v>
      </c>
      <c r="I176" s="114" t="s">
        <v>1027</v>
      </c>
      <c r="J176" s="114" t="s">
        <v>1027</v>
      </c>
      <c r="K176" s="114" t="s">
        <v>1027</v>
      </c>
      <c r="L176" s="114" t="s">
        <v>1027</v>
      </c>
      <c r="M176" s="114" t="s">
        <v>1027</v>
      </c>
      <c r="N176" s="114" t="s">
        <v>1027</v>
      </c>
      <c r="O176" s="114" t="s">
        <v>1027</v>
      </c>
      <c r="P176" s="114" t="s">
        <v>1027</v>
      </c>
      <c r="Q176" s="114" t="s">
        <v>1027</v>
      </c>
      <c r="R176" s="114" t="s">
        <v>1027</v>
      </c>
      <c r="S176" s="114" t="s">
        <v>1027</v>
      </c>
      <c r="T176" s="114">
        <v>3.2199793670000001</v>
      </c>
      <c r="U176" s="114" t="s">
        <v>1027</v>
      </c>
      <c r="V176" s="114" t="s">
        <v>1027</v>
      </c>
      <c r="W176" s="114" t="s">
        <v>1027</v>
      </c>
      <c r="X176" s="114" t="s">
        <v>1027</v>
      </c>
      <c r="Y176" s="114" t="s">
        <v>1027</v>
      </c>
      <c r="Z176" s="114" t="s">
        <v>1027</v>
      </c>
      <c r="AA176" s="114" t="s">
        <v>1027</v>
      </c>
      <c r="AB176" s="114"/>
      <c r="AC176" s="114"/>
      <c r="AD176" s="114"/>
      <c r="AE176" s="114"/>
      <c r="AF176" s="114"/>
      <c r="AG176" s="114"/>
      <c r="AH176" s="114"/>
      <c r="AI176" s="114"/>
      <c r="AJ176" s="114"/>
      <c r="AK176" s="114"/>
      <c r="AL176" s="114"/>
      <c r="AM176" s="114"/>
      <c r="AN176" s="114"/>
      <c r="AO176" s="114"/>
      <c r="AP176" s="114"/>
      <c r="AQ176" s="114"/>
      <c r="AR176" s="114"/>
      <c r="AS176" s="114"/>
      <c r="AT176" s="114"/>
      <c r="AU176" s="114"/>
      <c r="AV176" s="114"/>
      <c r="AW176" s="114"/>
      <c r="AX176" s="114"/>
      <c r="AY176" s="114"/>
      <c r="AZ176" s="114"/>
      <c r="BA176" s="114"/>
      <c r="BB176" s="114"/>
      <c r="BC176" s="114"/>
      <c r="BD176" s="114"/>
      <c r="BE176" s="114"/>
      <c r="BF176" s="114"/>
      <c r="BG176" s="114"/>
      <c r="BH176" s="114"/>
      <c r="BI176" s="114"/>
      <c r="BJ176" s="114"/>
      <c r="BK176" s="114"/>
      <c r="BL176" s="114"/>
      <c r="BM176" s="114"/>
      <c r="BN176" s="114"/>
      <c r="BO176" s="114"/>
      <c r="BP176" s="114"/>
      <c r="BQ176" s="114"/>
    </row>
    <row r="177" spans="1:69" s="98" customFormat="1" ht="13.2">
      <c r="A177" s="111" t="s">
        <v>848</v>
      </c>
      <c r="B177" s="112" t="s">
        <v>849</v>
      </c>
      <c r="C177" s="113" t="s">
        <v>1027</v>
      </c>
      <c r="D177" s="114" t="s">
        <v>1027</v>
      </c>
      <c r="E177" s="114">
        <v>3.9292416960000001</v>
      </c>
      <c r="F177" s="114">
        <v>1.118447384</v>
      </c>
      <c r="G177" s="114" t="s">
        <v>1027</v>
      </c>
      <c r="H177" s="114">
        <v>2.796194335</v>
      </c>
      <c r="I177" s="114" t="s">
        <v>1027</v>
      </c>
      <c r="J177" s="114">
        <v>4.6334333939999999</v>
      </c>
      <c r="K177" s="114">
        <v>14.510785479000001</v>
      </c>
      <c r="L177" s="114" t="s">
        <v>1027</v>
      </c>
      <c r="M177" s="114" t="s">
        <v>1027</v>
      </c>
      <c r="N177" s="114" t="s">
        <v>1027</v>
      </c>
      <c r="O177" s="114">
        <v>10.18378225</v>
      </c>
      <c r="P177" s="114">
        <v>3</v>
      </c>
      <c r="Q177" s="114">
        <v>13.531785717</v>
      </c>
      <c r="R177" s="114" t="s">
        <v>1027</v>
      </c>
      <c r="S177" s="114" t="s">
        <v>1027</v>
      </c>
      <c r="T177" s="114" t="s">
        <v>1027</v>
      </c>
      <c r="U177" s="114" t="s">
        <v>1027</v>
      </c>
      <c r="V177" s="114">
        <v>2.615172399</v>
      </c>
      <c r="W177" s="114" t="s">
        <v>1027</v>
      </c>
      <c r="X177" s="114">
        <v>10.348320765</v>
      </c>
      <c r="Y177" s="114" t="s">
        <v>1027</v>
      </c>
      <c r="Z177" s="114" t="s">
        <v>1027</v>
      </c>
      <c r="AA177" s="114" t="s">
        <v>1027</v>
      </c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X177" s="114"/>
      <c r="AY177" s="114"/>
      <c r="AZ177" s="114"/>
      <c r="BA177" s="114"/>
      <c r="BB177" s="114"/>
      <c r="BC177" s="114"/>
      <c r="BD177" s="114"/>
      <c r="BE177" s="114"/>
      <c r="BF177" s="114"/>
      <c r="BG177" s="114"/>
      <c r="BH177" s="114"/>
      <c r="BI177" s="114"/>
      <c r="BJ177" s="114"/>
      <c r="BK177" s="114"/>
      <c r="BL177" s="114"/>
      <c r="BM177" s="114"/>
      <c r="BN177" s="114"/>
      <c r="BO177" s="114"/>
      <c r="BP177" s="114"/>
      <c r="BQ177" s="114"/>
    </row>
    <row r="178" spans="1:69" s="98" customFormat="1" ht="13.2">
      <c r="A178" s="111" t="s">
        <v>850</v>
      </c>
      <c r="B178" s="112" t="s">
        <v>851</v>
      </c>
      <c r="C178" s="113" t="s">
        <v>1027</v>
      </c>
      <c r="D178" s="114" t="s">
        <v>1027</v>
      </c>
      <c r="E178" s="114" t="s">
        <v>1027</v>
      </c>
      <c r="F178" s="114">
        <v>6.4181128080000001</v>
      </c>
      <c r="G178" s="114" t="s">
        <v>1027</v>
      </c>
      <c r="H178" s="114">
        <v>2.796194335</v>
      </c>
      <c r="I178" s="114" t="s">
        <v>1027</v>
      </c>
      <c r="J178" s="114" t="s">
        <v>1027</v>
      </c>
      <c r="K178" s="114" t="s">
        <v>1027</v>
      </c>
      <c r="L178" s="114" t="s">
        <v>1027</v>
      </c>
      <c r="M178" s="114" t="s">
        <v>1027</v>
      </c>
      <c r="N178" s="114">
        <v>5</v>
      </c>
      <c r="O178" s="114" t="s">
        <v>1027</v>
      </c>
      <c r="P178" s="114" t="s">
        <v>1027</v>
      </c>
      <c r="Q178" s="114" t="s">
        <v>1027</v>
      </c>
      <c r="R178" s="114" t="s">
        <v>1027</v>
      </c>
      <c r="S178" s="114" t="s">
        <v>1027</v>
      </c>
      <c r="T178" s="114" t="s">
        <v>1027</v>
      </c>
      <c r="U178" s="114" t="s">
        <v>1027</v>
      </c>
      <c r="V178" s="114" t="s">
        <v>1027</v>
      </c>
      <c r="W178" s="114" t="s">
        <v>1027</v>
      </c>
      <c r="X178" s="114" t="s">
        <v>1027</v>
      </c>
      <c r="Y178" s="114">
        <v>1</v>
      </c>
      <c r="Z178" s="114" t="s">
        <v>1027</v>
      </c>
      <c r="AA178" s="114" t="s">
        <v>1027</v>
      </c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114"/>
      <c r="AX178" s="114"/>
      <c r="AY178" s="114"/>
      <c r="AZ178" s="114"/>
      <c r="BA178" s="114"/>
      <c r="BB178" s="114"/>
      <c r="BC178" s="114"/>
      <c r="BD178" s="114"/>
      <c r="BE178" s="114"/>
      <c r="BF178" s="114"/>
      <c r="BG178" s="114"/>
      <c r="BH178" s="114"/>
      <c r="BI178" s="114"/>
      <c r="BJ178" s="114"/>
      <c r="BK178" s="114"/>
      <c r="BL178" s="114"/>
      <c r="BM178" s="114"/>
      <c r="BN178" s="114"/>
      <c r="BO178" s="114"/>
      <c r="BP178" s="114"/>
      <c r="BQ178" s="114"/>
    </row>
    <row r="179" spans="1:69" s="98" customFormat="1" ht="13.2">
      <c r="A179" s="111" t="s">
        <v>852</v>
      </c>
      <c r="B179" s="112" t="s">
        <v>853</v>
      </c>
      <c r="C179" s="113" t="s">
        <v>1027</v>
      </c>
      <c r="D179" s="114" t="s">
        <v>1027</v>
      </c>
      <c r="E179" s="114" t="s">
        <v>1027</v>
      </c>
      <c r="F179" s="114" t="s">
        <v>1027</v>
      </c>
      <c r="G179" s="114" t="s">
        <v>1027</v>
      </c>
      <c r="H179" s="114" t="s">
        <v>1027</v>
      </c>
      <c r="I179" s="114" t="s">
        <v>1027</v>
      </c>
      <c r="J179" s="114" t="s">
        <v>1027</v>
      </c>
      <c r="K179" s="114" t="s">
        <v>1027</v>
      </c>
      <c r="L179" s="114" t="s">
        <v>1027</v>
      </c>
      <c r="M179" s="114" t="s">
        <v>1027</v>
      </c>
      <c r="N179" s="114" t="s">
        <v>1027</v>
      </c>
      <c r="O179" s="114" t="s">
        <v>1027</v>
      </c>
      <c r="P179" s="114" t="s">
        <v>1027</v>
      </c>
      <c r="Q179" s="114" t="s">
        <v>1027</v>
      </c>
      <c r="R179" s="114" t="s">
        <v>1027</v>
      </c>
      <c r="S179" s="114" t="s">
        <v>1027</v>
      </c>
      <c r="T179" s="114" t="s">
        <v>1027</v>
      </c>
      <c r="U179" s="114" t="s">
        <v>1027</v>
      </c>
      <c r="V179" s="114" t="s">
        <v>1027</v>
      </c>
      <c r="W179" s="114" t="s">
        <v>1027</v>
      </c>
      <c r="X179" s="114" t="s">
        <v>1027</v>
      </c>
      <c r="Y179" s="114" t="s">
        <v>1027</v>
      </c>
      <c r="Z179" s="114" t="s">
        <v>1027</v>
      </c>
      <c r="AA179" s="114" t="s">
        <v>1027</v>
      </c>
      <c r="AB179" s="114"/>
      <c r="AC179" s="114"/>
      <c r="AD179" s="114"/>
      <c r="AE179" s="114"/>
      <c r="AF179" s="114"/>
      <c r="AG179" s="114"/>
      <c r="AH179" s="114"/>
      <c r="AI179" s="114"/>
      <c r="AJ179" s="114"/>
      <c r="AK179" s="114"/>
      <c r="AL179" s="114"/>
      <c r="AM179" s="114"/>
      <c r="AN179" s="114"/>
      <c r="AO179" s="114"/>
      <c r="AP179" s="114"/>
      <c r="AQ179" s="114"/>
      <c r="AR179" s="114"/>
      <c r="AS179" s="114"/>
      <c r="AT179" s="114"/>
      <c r="AU179" s="114"/>
      <c r="AV179" s="114"/>
      <c r="AW179" s="114"/>
      <c r="AX179" s="114"/>
      <c r="AY179" s="114"/>
      <c r="AZ179" s="114"/>
      <c r="BA179" s="114"/>
      <c r="BB179" s="114"/>
      <c r="BC179" s="114"/>
      <c r="BD179" s="114"/>
      <c r="BE179" s="114"/>
      <c r="BF179" s="114"/>
      <c r="BG179" s="114"/>
      <c r="BH179" s="114"/>
      <c r="BI179" s="114"/>
      <c r="BJ179" s="114"/>
      <c r="BK179" s="114"/>
      <c r="BL179" s="114"/>
      <c r="BM179" s="114"/>
      <c r="BN179" s="114"/>
      <c r="BO179" s="114"/>
      <c r="BP179" s="114"/>
      <c r="BQ179" s="114"/>
    </row>
    <row r="180" spans="1:69" s="98" customFormat="1" ht="13.2">
      <c r="A180" s="111" t="s">
        <v>854</v>
      </c>
      <c r="B180" s="112" t="s">
        <v>855</v>
      </c>
      <c r="C180" s="113" t="s">
        <v>1027</v>
      </c>
      <c r="D180" s="114" t="s">
        <v>1027</v>
      </c>
      <c r="E180" s="114" t="s">
        <v>1027</v>
      </c>
      <c r="F180" s="114" t="s">
        <v>1027</v>
      </c>
      <c r="G180" s="114">
        <v>2.2898526389999998</v>
      </c>
      <c r="H180" s="114" t="s">
        <v>1027</v>
      </c>
      <c r="I180" s="114">
        <v>10.871744723999999</v>
      </c>
      <c r="J180" s="114" t="s">
        <v>1027</v>
      </c>
      <c r="K180" s="114" t="s">
        <v>1027</v>
      </c>
      <c r="L180" s="114" t="s">
        <v>1027</v>
      </c>
      <c r="M180" s="114" t="s">
        <v>1027</v>
      </c>
      <c r="N180" s="114" t="s">
        <v>1027</v>
      </c>
      <c r="O180" s="114">
        <v>17.483256947000001</v>
      </c>
      <c r="P180" s="114" t="s">
        <v>1027</v>
      </c>
      <c r="Q180" s="114">
        <v>2.9370113500000001</v>
      </c>
      <c r="R180" s="114">
        <v>9.4723030389999998</v>
      </c>
      <c r="S180" s="114" t="s">
        <v>1027</v>
      </c>
      <c r="T180" s="114" t="s">
        <v>1027</v>
      </c>
      <c r="U180" s="114" t="s">
        <v>1027</v>
      </c>
      <c r="V180" s="114" t="s">
        <v>1027</v>
      </c>
      <c r="W180" s="114">
        <v>4.075925056</v>
      </c>
      <c r="X180" s="114">
        <v>28.857205286999999</v>
      </c>
      <c r="Y180" s="114">
        <v>2.9835896860000002</v>
      </c>
      <c r="Z180" s="114" t="s">
        <v>1027</v>
      </c>
      <c r="AA180" s="114">
        <v>11.140322657</v>
      </c>
      <c r="AB180" s="114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  <c r="AM180" s="114"/>
      <c r="AN180" s="114"/>
      <c r="AO180" s="114"/>
      <c r="AP180" s="114"/>
      <c r="AQ180" s="114"/>
      <c r="AR180" s="114"/>
      <c r="AS180" s="114"/>
      <c r="AT180" s="114"/>
      <c r="AU180" s="114"/>
      <c r="AV180" s="114"/>
      <c r="AW180" s="114"/>
      <c r="AX180" s="114"/>
      <c r="AY180" s="114"/>
      <c r="AZ180" s="114"/>
      <c r="BA180" s="114"/>
      <c r="BB180" s="114"/>
      <c r="BC180" s="114"/>
      <c r="BD180" s="114"/>
      <c r="BE180" s="114"/>
      <c r="BF180" s="114"/>
      <c r="BG180" s="114"/>
      <c r="BH180" s="114"/>
      <c r="BI180" s="114"/>
      <c r="BJ180" s="114"/>
      <c r="BK180" s="114"/>
      <c r="BL180" s="114"/>
      <c r="BM180" s="114"/>
      <c r="BN180" s="114"/>
      <c r="BO180" s="114"/>
      <c r="BP180" s="114"/>
      <c r="BQ180" s="114"/>
    </row>
    <row r="181" spans="1:69" s="98" customFormat="1" ht="13.2">
      <c r="A181" s="111" t="s">
        <v>250</v>
      </c>
      <c r="B181" s="112" t="s">
        <v>856</v>
      </c>
      <c r="C181" s="113" t="s">
        <v>1027</v>
      </c>
      <c r="D181" s="114" t="s">
        <v>1027</v>
      </c>
      <c r="E181" s="114" t="s">
        <v>1027</v>
      </c>
      <c r="F181" s="114" t="s">
        <v>1027</v>
      </c>
      <c r="G181" s="114" t="s">
        <v>1027</v>
      </c>
      <c r="H181" s="114" t="s">
        <v>1027</v>
      </c>
      <c r="I181" s="114" t="s">
        <v>1027</v>
      </c>
      <c r="J181" s="114" t="s">
        <v>1027</v>
      </c>
      <c r="K181" s="114" t="s">
        <v>1027</v>
      </c>
      <c r="L181" s="114" t="s">
        <v>1027</v>
      </c>
      <c r="M181" s="114" t="s">
        <v>1027</v>
      </c>
      <c r="N181" s="114" t="s">
        <v>1027</v>
      </c>
      <c r="O181" s="114" t="s">
        <v>1027</v>
      </c>
      <c r="P181" s="114" t="s">
        <v>1027</v>
      </c>
      <c r="Q181" s="114" t="s">
        <v>1027</v>
      </c>
      <c r="R181" s="114" t="s">
        <v>1027</v>
      </c>
      <c r="S181" s="114" t="s">
        <v>1027</v>
      </c>
      <c r="T181" s="114" t="s">
        <v>1027</v>
      </c>
      <c r="U181" s="114" t="s">
        <v>1027</v>
      </c>
      <c r="V181" s="114" t="s">
        <v>1027</v>
      </c>
      <c r="W181" s="114" t="s">
        <v>1027</v>
      </c>
      <c r="X181" s="114" t="s">
        <v>1027</v>
      </c>
      <c r="Y181" s="114" t="s">
        <v>1027</v>
      </c>
      <c r="Z181" s="114" t="s">
        <v>1027</v>
      </c>
      <c r="AA181" s="114" t="s">
        <v>1027</v>
      </c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114"/>
      <c r="AX181" s="114"/>
      <c r="AY181" s="114"/>
      <c r="AZ181" s="114"/>
      <c r="BA181" s="114"/>
      <c r="BB181" s="114"/>
      <c r="BC181" s="114"/>
      <c r="BD181" s="114"/>
      <c r="BE181" s="114"/>
      <c r="BF181" s="114"/>
      <c r="BG181" s="114"/>
      <c r="BH181" s="114"/>
      <c r="BI181" s="114"/>
      <c r="BJ181" s="114"/>
      <c r="BK181" s="114"/>
      <c r="BL181" s="114"/>
      <c r="BM181" s="114"/>
      <c r="BN181" s="114"/>
      <c r="BO181" s="114"/>
      <c r="BP181" s="114"/>
      <c r="BQ181" s="114"/>
    </row>
    <row r="182" spans="1:69" s="98" customFormat="1" ht="13.2">
      <c r="A182" s="111" t="s">
        <v>857</v>
      </c>
      <c r="B182" s="112" t="s">
        <v>858</v>
      </c>
      <c r="C182" s="113" t="s">
        <v>1027</v>
      </c>
      <c r="D182" s="114" t="s">
        <v>1027</v>
      </c>
      <c r="E182" s="114" t="s">
        <v>1027</v>
      </c>
      <c r="F182" s="114" t="s">
        <v>1027</v>
      </c>
      <c r="G182" s="114" t="s">
        <v>1027</v>
      </c>
      <c r="H182" s="114" t="s">
        <v>1027</v>
      </c>
      <c r="I182" s="114" t="s">
        <v>1027</v>
      </c>
      <c r="J182" s="114" t="s">
        <v>1027</v>
      </c>
      <c r="K182" s="114" t="s">
        <v>1027</v>
      </c>
      <c r="L182" s="114" t="s">
        <v>1027</v>
      </c>
      <c r="M182" s="114" t="s">
        <v>1027</v>
      </c>
      <c r="N182" s="114" t="s">
        <v>1027</v>
      </c>
      <c r="O182" s="114" t="s">
        <v>1027</v>
      </c>
      <c r="P182" s="114" t="s">
        <v>1027</v>
      </c>
      <c r="Q182" s="114" t="s">
        <v>1027</v>
      </c>
      <c r="R182" s="114" t="s">
        <v>1027</v>
      </c>
      <c r="S182" s="114" t="s">
        <v>1027</v>
      </c>
      <c r="T182" s="114" t="s">
        <v>1027</v>
      </c>
      <c r="U182" s="114" t="s">
        <v>1027</v>
      </c>
      <c r="V182" s="114" t="s">
        <v>1027</v>
      </c>
      <c r="W182" s="114" t="s">
        <v>1027</v>
      </c>
      <c r="X182" s="114" t="s">
        <v>1027</v>
      </c>
      <c r="Y182" s="114" t="s">
        <v>1027</v>
      </c>
      <c r="Z182" s="114" t="s">
        <v>1027</v>
      </c>
      <c r="AA182" s="114" t="s">
        <v>1027</v>
      </c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114"/>
      <c r="AX182" s="114"/>
      <c r="AY182" s="114"/>
      <c r="AZ182" s="114"/>
      <c r="BA182" s="114"/>
      <c r="BB182" s="114"/>
      <c r="BC182" s="114"/>
      <c r="BD182" s="114"/>
      <c r="BE182" s="114"/>
      <c r="BF182" s="114"/>
      <c r="BG182" s="114"/>
      <c r="BH182" s="114"/>
      <c r="BI182" s="114"/>
      <c r="BJ182" s="114"/>
      <c r="BK182" s="114"/>
      <c r="BL182" s="114"/>
      <c r="BM182" s="114"/>
      <c r="BN182" s="114"/>
      <c r="BO182" s="114"/>
      <c r="BP182" s="114"/>
      <c r="BQ182" s="114"/>
    </row>
    <row r="183" spans="1:69" s="98" customFormat="1" ht="13.2">
      <c r="A183" s="111" t="s">
        <v>293</v>
      </c>
      <c r="B183" s="112" t="s">
        <v>859</v>
      </c>
      <c r="C183" s="113" t="s">
        <v>1027</v>
      </c>
      <c r="D183" s="114">
        <v>1.022741052</v>
      </c>
      <c r="E183" s="114" t="s">
        <v>1027</v>
      </c>
      <c r="F183" s="114" t="s">
        <v>1027</v>
      </c>
      <c r="G183" s="114" t="s">
        <v>1027</v>
      </c>
      <c r="H183" s="114" t="s">
        <v>1027</v>
      </c>
      <c r="I183" s="114" t="s">
        <v>1027</v>
      </c>
      <c r="J183" s="114" t="s">
        <v>1027</v>
      </c>
      <c r="K183" s="114" t="s">
        <v>1027</v>
      </c>
      <c r="L183" s="114" t="s">
        <v>1027</v>
      </c>
      <c r="M183" s="114">
        <v>4.9457541259999998</v>
      </c>
      <c r="N183" s="114" t="s">
        <v>1027</v>
      </c>
      <c r="O183" s="114" t="s">
        <v>1027</v>
      </c>
      <c r="P183" s="114">
        <v>20</v>
      </c>
      <c r="Q183" s="114" t="s">
        <v>1027</v>
      </c>
      <c r="R183" s="114" t="s">
        <v>1027</v>
      </c>
      <c r="S183" s="114" t="s">
        <v>1027</v>
      </c>
      <c r="T183" s="114" t="s">
        <v>1027</v>
      </c>
      <c r="U183" s="114" t="s">
        <v>1027</v>
      </c>
      <c r="V183" s="114" t="s">
        <v>1027</v>
      </c>
      <c r="W183" s="114">
        <v>20</v>
      </c>
      <c r="X183" s="114">
        <v>17</v>
      </c>
      <c r="Y183" s="114" t="s">
        <v>1027</v>
      </c>
      <c r="Z183" s="114" t="s">
        <v>1027</v>
      </c>
      <c r="AA183" s="114" t="s">
        <v>1027</v>
      </c>
      <c r="AB183" s="114"/>
      <c r="AC183" s="114"/>
      <c r="AD183" s="114"/>
      <c r="AE183" s="114"/>
      <c r="AF183" s="114"/>
      <c r="AG183" s="114"/>
      <c r="AH183" s="114"/>
      <c r="AI183" s="114"/>
      <c r="AJ183" s="114"/>
      <c r="AK183" s="114"/>
      <c r="AL183" s="114"/>
      <c r="AM183" s="114"/>
      <c r="AN183" s="114"/>
      <c r="AO183" s="114"/>
      <c r="AP183" s="114"/>
      <c r="AQ183" s="114"/>
      <c r="AR183" s="114"/>
      <c r="AS183" s="114"/>
      <c r="AT183" s="114"/>
      <c r="AU183" s="114"/>
      <c r="AV183" s="114"/>
      <c r="AW183" s="114"/>
      <c r="AX183" s="114"/>
      <c r="AY183" s="114"/>
      <c r="AZ183" s="114"/>
      <c r="BA183" s="114"/>
      <c r="BB183" s="114"/>
      <c r="BC183" s="114"/>
      <c r="BD183" s="114"/>
      <c r="BE183" s="114"/>
      <c r="BF183" s="114"/>
      <c r="BG183" s="114"/>
      <c r="BH183" s="114"/>
      <c r="BI183" s="114"/>
      <c r="BJ183" s="114"/>
      <c r="BK183" s="114"/>
      <c r="BL183" s="114"/>
      <c r="BM183" s="114"/>
      <c r="BN183" s="114"/>
      <c r="BO183" s="114"/>
      <c r="BP183" s="114"/>
      <c r="BQ183" s="114"/>
    </row>
    <row r="184" spans="1:69" s="98" customFormat="1" ht="13.2">
      <c r="A184" s="111" t="s">
        <v>860</v>
      </c>
      <c r="B184" s="112" t="s">
        <v>861</v>
      </c>
      <c r="C184" s="113" t="s">
        <v>1027</v>
      </c>
      <c r="D184" s="114" t="s">
        <v>1027</v>
      </c>
      <c r="E184" s="114" t="s">
        <v>1027</v>
      </c>
      <c r="F184" s="114" t="s">
        <v>1027</v>
      </c>
      <c r="G184" s="114" t="s">
        <v>1027</v>
      </c>
      <c r="H184" s="114">
        <v>10.979497910999999</v>
      </c>
      <c r="I184" s="114" t="s">
        <v>1027</v>
      </c>
      <c r="J184" s="114" t="s">
        <v>1027</v>
      </c>
      <c r="K184" s="114" t="s">
        <v>1027</v>
      </c>
      <c r="L184" s="114" t="s">
        <v>1027</v>
      </c>
      <c r="M184" s="114" t="s">
        <v>1027</v>
      </c>
      <c r="N184" s="114" t="s">
        <v>1027</v>
      </c>
      <c r="O184" s="114">
        <v>82.278802021000004</v>
      </c>
      <c r="P184" s="114" t="s">
        <v>1027</v>
      </c>
      <c r="Q184" s="114" t="s">
        <v>1027</v>
      </c>
      <c r="R184" s="114" t="s">
        <v>1027</v>
      </c>
      <c r="S184" s="114" t="s">
        <v>1027</v>
      </c>
      <c r="T184" s="114" t="s">
        <v>1027</v>
      </c>
      <c r="U184" s="114" t="s">
        <v>1027</v>
      </c>
      <c r="V184" s="114" t="s">
        <v>1027</v>
      </c>
      <c r="W184" s="114" t="s">
        <v>1027</v>
      </c>
      <c r="X184" s="114" t="s">
        <v>1027</v>
      </c>
      <c r="Y184" s="114" t="s">
        <v>1027</v>
      </c>
      <c r="Z184" s="114" t="s">
        <v>1027</v>
      </c>
      <c r="AA184" s="114">
        <v>7.3982611189999998</v>
      </c>
      <c r="AB184" s="114"/>
      <c r="AC184" s="114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  <c r="AN184" s="114"/>
      <c r="AO184" s="114"/>
      <c r="AP184" s="114"/>
      <c r="AQ184" s="114"/>
      <c r="AR184" s="114"/>
      <c r="AS184" s="114"/>
      <c r="AT184" s="114"/>
      <c r="AU184" s="114"/>
      <c r="AV184" s="114"/>
      <c r="AW184" s="114"/>
      <c r="AX184" s="114"/>
      <c r="AY184" s="114"/>
      <c r="AZ184" s="114"/>
      <c r="BA184" s="114"/>
      <c r="BB184" s="114"/>
      <c r="BC184" s="114"/>
      <c r="BD184" s="114"/>
      <c r="BE184" s="114"/>
      <c r="BF184" s="114"/>
      <c r="BG184" s="114"/>
      <c r="BH184" s="114"/>
      <c r="BI184" s="114"/>
      <c r="BJ184" s="114"/>
      <c r="BK184" s="114"/>
      <c r="BL184" s="114"/>
      <c r="BM184" s="114"/>
      <c r="BN184" s="114"/>
      <c r="BO184" s="114"/>
      <c r="BP184" s="114"/>
      <c r="BQ184" s="114"/>
    </row>
    <row r="185" spans="1:69" s="98" customFormat="1" ht="13.2">
      <c r="A185" s="103" t="s">
        <v>862</v>
      </c>
      <c r="B185" s="104" t="s">
        <v>863</v>
      </c>
      <c r="C185" s="105" t="s">
        <v>1027</v>
      </c>
      <c r="D185" s="106" t="s">
        <v>1027</v>
      </c>
      <c r="E185" s="106" t="s">
        <v>1027</v>
      </c>
      <c r="F185" s="106" t="s">
        <v>1027</v>
      </c>
      <c r="G185" s="106" t="s">
        <v>1027</v>
      </c>
      <c r="H185" s="106" t="s">
        <v>1027</v>
      </c>
      <c r="I185" s="106" t="s">
        <v>1027</v>
      </c>
      <c r="J185" s="106" t="s">
        <v>1027</v>
      </c>
      <c r="K185" s="106" t="s">
        <v>1027</v>
      </c>
      <c r="L185" s="106" t="s">
        <v>1027</v>
      </c>
      <c r="M185" s="106" t="s">
        <v>1027</v>
      </c>
      <c r="N185" s="106" t="s">
        <v>1027</v>
      </c>
      <c r="O185" s="106" t="s">
        <v>1027</v>
      </c>
      <c r="P185" s="106" t="s">
        <v>1027</v>
      </c>
      <c r="Q185" s="106" t="s">
        <v>1027</v>
      </c>
      <c r="R185" s="106">
        <v>6.697923168</v>
      </c>
      <c r="S185" s="106" t="s">
        <v>1027</v>
      </c>
      <c r="T185" s="106" t="s">
        <v>1027</v>
      </c>
      <c r="U185" s="106" t="s">
        <v>1027</v>
      </c>
      <c r="V185" s="106" t="s">
        <v>1027</v>
      </c>
      <c r="W185" s="106" t="s">
        <v>1027</v>
      </c>
      <c r="X185" s="106" t="s">
        <v>1027</v>
      </c>
      <c r="Y185" s="106" t="s">
        <v>1027</v>
      </c>
      <c r="Z185" s="106" t="s">
        <v>1027</v>
      </c>
      <c r="AA185" s="106">
        <v>35.826510423999999</v>
      </c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106"/>
      <c r="AV185" s="106"/>
      <c r="AW185" s="106"/>
      <c r="AX185" s="106"/>
      <c r="AY185" s="106"/>
      <c r="AZ185" s="106"/>
      <c r="BA185" s="106"/>
      <c r="BB185" s="106"/>
      <c r="BC185" s="106"/>
      <c r="BD185" s="106"/>
      <c r="BE185" s="106"/>
      <c r="BF185" s="106"/>
      <c r="BG185" s="106"/>
      <c r="BH185" s="106"/>
      <c r="BI185" s="106"/>
      <c r="BJ185" s="106"/>
      <c r="BK185" s="106"/>
      <c r="BL185" s="106"/>
      <c r="BM185" s="106"/>
      <c r="BN185" s="106"/>
      <c r="BO185" s="106"/>
      <c r="BP185" s="106"/>
      <c r="BQ185" s="106"/>
    </row>
    <row r="186" spans="1:69" s="98" customFormat="1" ht="13.2">
      <c r="A186" s="107" t="s">
        <v>864</v>
      </c>
      <c r="B186" s="108" t="s">
        <v>865</v>
      </c>
      <c r="C186" s="109" t="s">
        <v>1027</v>
      </c>
      <c r="D186" s="110" t="s">
        <v>1027</v>
      </c>
      <c r="E186" s="110" t="s">
        <v>1027</v>
      </c>
      <c r="F186" s="110" t="s">
        <v>1027</v>
      </c>
      <c r="G186" s="110" t="s">
        <v>1027</v>
      </c>
      <c r="H186" s="110" t="s">
        <v>1027</v>
      </c>
      <c r="I186" s="110" t="s">
        <v>1027</v>
      </c>
      <c r="J186" s="110" t="s">
        <v>1027</v>
      </c>
      <c r="K186" s="110" t="s">
        <v>1027</v>
      </c>
      <c r="L186" s="110" t="s">
        <v>1027</v>
      </c>
      <c r="M186" s="110" t="s">
        <v>1027</v>
      </c>
      <c r="N186" s="110" t="s">
        <v>1027</v>
      </c>
      <c r="O186" s="110" t="s">
        <v>1027</v>
      </c>
      <c r="P186" s="110" t="s">
        <v>1027</v>
      </c>
      <c r="Q186" s="110" t="s">
        <v>1027</v>
      </c>
      <c r="R186" s="110" t="s">
        <v>1027</v>
      </c>
      <c r="S186" s="110" t="s">
        <v>1027</v>
      </c>
      <c r="T186" s="110" t="s">
        <v>1027</v>
      </c>
      <c r="U186" s="110" t="s">
        <v>1027</v>
      </c>
      <c r="V186" s="110" t="s">
        <v>1027</v>
      </c>
      <c r="W186" s="110" t="s">
        <v>1027</v>
      </c>
      <c r="X186" s="110" t="s">
        <v>1027</v>
      </c>
      <c r="Y186" s="110" t="s">
        <v>1027</v>
      </c>
      <c r="Z186" s="110" t="s">
        <v>1027</v>
      </c>
      <c r="AA186" s="110" t="s">
        <v>1027</v>
      </c>
      <c r="AB186" s="110"/>
      <c r="AC186" s="110"/>
      <c r="AD186" s="110"/>
      <c r="AE186" s="110"/>
      <c r="AF186" s="110"/>
      <c r="AG186" s="110"/>
      <c r="AH186" s="110"/>
      <c r="AI186" s="110"/>
      <c r="AJ186" s="110"/>
      <c r="AK186" s="110"/>
      <c r="AL186" s="110"/>
      <c r="AM186" s="110"/>
      <c r="AN186" s="110"/>
      <c r="AO186" s="110"/>
      <c r="AP186" s="110"/>
      <c r="AQ186" s="110"/>
      <c r="AR186" s="110"/>
      <c r="AS186" s="110"/>
      <c r="AT186" s="110"/>
      <c r="AU186" s="110"/>
      <c r="AV186" s="110"/>
      <c r="AW186" s="110"/>
      <c r="AX186" s="110"/>
      <c r="AY186" s="110"/>
      <c r="AZ186" s="110"/>
      <c r="BA186" s="110"/>
      <c r="BB186" s="110"/>
      <c r="BC186" s="110"/>
      <c r="BD186" s="110"/>
      <c r="BE186" s="110"/>
      <c r="BF186" s="110"/>
      <c r="BG186" s="110"/>
      <c r="BH186" s="110"/>
      <c r="BI186" s="110"/>
      <c r="BJ186" s="110"/>
      <c r="BK186" s="110"/>
      <c r="BL186" s="110"/>
      <c r="BM186" s="110"/>
      <c r="BN186" s="110"/>
      <c r="BO186" s="110"/>
      <c r="BP186" s="110"/>
      <c r="BQ186" s="110"/>
    </row>
    <row r="187" spans="1:69" s="98" customFormat="1" ht="13.2">
      <c r="A187" s="111" t="s">
        <v>866</v>
      </c>
      <c r="B187" s="112" t="s">
        <v>867</v>
      </c>
      <c r="C187" s="113" t="s">
        <v>1027</v>
      </c>
      <c r="D187" s="114">
        <v>18.622401311000001</v>
      </c>
      <c r="E187" s="114">
        <v>3.5287100109999998</v>
      </c>
      <c r="F187" s="114" t="s">
        <v>1027</v>
      </c>
      <c r="G187" s="114" t="s">
        <v>1027</v>
      </c>
      <c r="H187" s="114" t="s">
        <v>1027</v>
      </c>
      <c r="I187" s="114" t="s">
        <v>1027</v>
      </c>
      <c r="J187" s="114">
        <v>4.6234361919999998</v>
      </c>
      <c r="K187" s="114" t="s">
        <v>1027</v>
      </c>
      <c r="L187" s="114">
        <v>16.137360671</v>
      </c>
      <c r="M187" s="114">
        <v>7.1276982789999996</v>
      </c>
      <c r="N187" s="114" t="s">
        <v>1027</v>
      </c>
      <c r="O187" s="114" t="s">
        <v>1027</v>
      </c>
      <c r="P187" s="114" t="s">
        <v>1027</v>
      </c>
      <c r="Q187" s="114" t="s">
        <v>1027</v>
      </c>
      <c r="R187" s="114" t="s">
        <v>1027</v>
      </c>
      <c r="S187" s="114">
        <v>5.3456267940000002</v>
      </c>
      <c r="T187" s="114" t="s">
        <v>1027</v>
      </c>
      <c r="U187" s="114" t="s">
        <v>1027</v>
      </c>
      <c r="V187" s="114" t="s">
        <v>1027</v>
      </c>
      <c r="W187" s="114" t="s">
        <v>1027</v>
      </c>
      <c r="X187" s="114" t="s">
        <v>1027</v>
      </c>
      <c r="Y187" s="114" t="s">
        <v>1027</v>
      </c>
      <c r="Z187" s="114" t="s">
        <v>1027</v>
      </c>
      <c r="AA187" s="114" t="s">
        <v>1027</v>
      </c>
      <c r="AB187" s="114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  <c r="AN187" s="114"/>
      <c r="AO187" s="114"/>
      <c r="AP187" s="114"/>
      <c r="AQ187" s="114"/>
      <c r="AR187" s="114"/>
      <c r="AS187" s="114"/>
      <c r="AT187" s="114"/>
      <c r="AU187" s="114"/>
      <c r="AV187" s="114"/>
      <c r="AW187" s="114"/>
      <c r="AX187" s="114"/>
      <c r="AY187" s="114"/>
      <c r="AZ187" s="114"/>
      <c r="BA187" s="114"/>
      <c r="BB187" s="114"/>
      <c r="BC187" s="114"/>
      <c r="BD187" s="114"/>
      <c r="BE187" s="114"/>
      <c r="BF187" s="114"/>
      <c r="BG187" s="114"/>
      <c r="BH187" s="114"/>
      <c r="BI187" s="114"/>
      <c r="BJ187" s="114"/>
      <c r="BK187" s="114"/>
      <c r="BL187" s="114"/>
      <c r="BM187" s="114"/>
      <c r="BN187" s="114"/>
      <c r="BO187" s="114"/>
      <c r="BP187" s="114"/>
      <c r="BQ187" s="114"/>
    </row>
    <row r="188" spans="1:69" s="98" customFormat="1" ht="13.2">
      <c r="A188" s="111" t="s">
        <v>319</v>
      </c>
      <c r="B188" s="112" t="s">
        <v>46</v>
      </c>
      <c r="C188" s="113">
        <v>7.2705207239999998</v>
      </c>
      <c r="D188" s="114" t="s">
        <v>1027</v>
      </c>
      <c r="E188" s="114" t="s">
        <v>1027</v>
      </c>
      <c r="F188" s="114">
        <v>7.3199281090000001</v>
      </c>
      <c r="G188" s="114">
        <v>14.185835154999999</v>
      </c>
      <c r="H188" s="114">
        <v>11.098111934</v>
      </c>
      <c r="I188" s="114">
        <v>70.526351706</v>
      </c>
      <c r="J188" s="114">
        <v>52.046169140000003</v>
      </c>
      <c r="K188" s="114">
        <v>111.74685237200001</v>
      </c>
      <c r="L188" s="114">
        <v>6.1961385309999999</v>
      </c>
      <c r="M188" s="114">
        <v>21.027521243999999</v>
      </c>
      <c r="N188" s="114">
        <v>5</v>
      </c>
      <c r="O188" s="114">
        <v>120.706616826</v>
      </c>
      <c r="P188" s="114">
        <v>44.884900113999997</v>
      </c>
      <c r="Q188" s="114">
        <v>53.646639602999997</v>
      </c>
      <c r="R188" s="114">
        <v>7.1572924369999997</v>
      </c>
      <c r="S188" s="114">
        <v>6.6270374920000004</v>
      </c>
      <c r="T188" s="114" t="s">
        <v>1027</v>
      </c>
      <c r="U188" s="114" t="s">
        <v>1027</v>
      </c>
      <c r="V188" s="114" t="s">
        <v>1027</v>
      </c>
      <c r="W188" s="114">
        <v>35</v>
      </c>
      <c r="X188" s="114">
        <v>16.546942712</v>
      </c>
      <c r="Y188" s="114">
        <v>46.207825968999998</v>
      </c>
      <c r="Z188" s="114">
        <v>1.0352568040000001</v>
      </c>
      <c r="AA188" s="114">
        <v>65.927633220999994</v>
      </c>
      <c r="AB188" s="114"/>
      <c r="AC188" s="114"/>
      <c r="AD188" s="114"/>
      <c r="AE188" s="114"/>
      <c r="AF188" s="114"/>
      <c r="AG188" s="114"/>
      <c r="AH188" s="114"/>
      <c r="AI188" s="114"/>
      <c r="AJ188" s="114"/>
      <c r="AK188" s="114"/>
      <c r="AL188" s="114"/>
      <c r="AM188" s="114"/>
      <c r="AN188" s="114"/>
      <c r="AO188" s="114"/>
      <c r="AP188" s="114"/>
      <c r="AQ188" s="114"/>
      <c r="AR188" s="114"/>
      <c r="AS188" s="114"/>
      <c r="AT188" s="114"/>
      <c r="AU188" s="114"/>
      <c r="AV188" s="114"/>
      <c r="AW188" s="114"/>
      <c r="AX188" s="114"/>
      <c r="AY188" s="114"/>
      <c r="AZ188" s="114"/>
      <c r="BA188" s="114"/>
      <c r="BB188" s="114"/>
      <c r="BC188" s="114"/>
      <c r="BD188" s="114"/>
      <c r="BE188" s="114"/>
      <c r="BF188" s="114"/>
      <c r="BG188" s="114"/>
      <c r="BH188" s="114"/>
      <c r="BI188" s="114"/>
      <c r="BJ188" s="114"/>
      <c r="BK188" s="114"/>
      <c r="BL188" s="114"/>
      <c r="BM188" s="114"/>
      <c r="BN188" s="114"/>
      <c r="BO188" s="114"/>
      <c r="BP188" s="114"/>
      <c r="BQ188" s="114"/>
    </row>
    <row r="189" spans="1:69" s="98" customFormat="1" ht="13.2">
      <c r="A189" s="111" t="s">
        <v>264</v>
      </c>
      <c r="B189" s="112" t="s">
        <v>117</v>
      </c>
      <c r="C189" s="113" t="s">
        <v>1027</v>
      </c>
      <c r="D189" s="114">
        <v>8.0856669960000005</v>
      </c>
      <c r="E189" s="114">
        <v>10.504695890000001</v>
      </c>
      <c r="F189" s="114">
        <v>7.0604501610000003</v>
      </c>
      <c r="G189" s="114">
        <v>2.5292937439999998</v>
      </c>
      <c r="H189" s="114" t="s">
        <v>1027</v>
      </c>
      <c r="I189" s="114" t="s">
        <v>1027</v>
      </c>
      <c r="J189" s="114">
        <v>67.820274112999996</v>
      </c>
      <c r="K189" s="114" t="s">
        <v>1027</v>
      </c>
      <c r="L189" s="114">
        <v>1.3833451960000001</v>
      </c>
      <c r="M189" s="114" t="s">
        <v>1027</v>
      </c>
      <c r="N189" s="114" t="s">
        <v>1027</v>
      </c>
      <c r="O189" s="114">
        <v>2.7838216139999998</v>
      </c>
      <c r="P189" s="114">
        <v>7.7179198339999999</v>
      </c>
      <c r="Q189" s="114" t="s">
        <v>1027</v>
      </c>
      <c r="R189" s="114">
        <v>10</v>
      </c>
      <c r="S189" s="114">
        <v>12.627037491999999</v>
      </c>
      <c r="T189" s="114" t="s">
        <v>1027</v>
      </c>
      <c r="U189" s="114" t="s">
        <v>1027</v>
      </c>
      <c r="V189" s="114">
        <v>10.805192234</v>
      </c>
      <c r="W189" s="114">
        <v>28</v>
      </c>
      <c r="X189" s="114">
        <v>7.5067138179999997</v>
      </c>
      <c r="Y189" s="114">
        <v>41.610434625000003</v>
      </c>
      <c r="Z189" s="114" t="s">
        <v>1027</v>
      </c>
      <c r="AA189" s="114">
        <v>4.4000792290000001</v>
      </c>
      <c r="AB189" s="114"/>
      <c r="AC189" s="114"/>
      <c r="AD189" s="114"/>
      <c r="AE189" s="114"/>
      <c r="AF189" s="114"/>
      <c r="AG189" s="114"/>
      <c r="AH189" s="114"/>
      <c r="AI189" s="114"/>
      <c r="AJ189" s="114"/>
      <c r="AK189" s="114"/>
      <c r="AL189" s="114"/>
      <c r="AM189" s="114"/>
      <c r="AN189" s="114"/>
      <c r="AO189" s="114"/>
      <c r="AP189" s="114"/>
      <c r="AQ189" s="114"/>
      <c r="AR189" s="114"/>
      <c r="AS189" s="114"/>
      <c r="AT189" s="114"/>
      <c r="AU189" s="114"/>
      <c r="AV189" s="114"/>
      <c r="AW189" s="114"/>
      <c r="AX189" s="114"/>
      <c r="AY189" s="114"/>
      <c r="AZ189" s="114"/>
      <c r="BA189" s="114"/>
      <c r="BB189" s="114"/>
      <c r="BC189" s="114"/>
      <c r="BD189" s="114"/>
      <c r="BE189" s="114"/>
      <c r="BF189" s="114"/>
      <c r="BG189" s="114"/>
      <c r="BH189" s="114"/>
      <c r="BI189" s="114"/>
      <c r="BJ189" s="114"/>
      <c r="BK189" s="114"/>
      <c r="BL189" s="114"/>
      <c r="BM189" s="114"/>
      <c r="BN189" s="114"/>
      <c r="BO189" s="114"/>
      <c r="BP189" s="114"/>
      <c r="BQ189" s="114"/>
    </row>
    <row r="190" spans="1:69" s="98" customFormat="1" ht="13.2">
      <c r="A190" s="111" t="s">
        <v>281</v>
      </c>
      <c r="B190" s="112" t="s">
        <v>180</v>
      </c>
      <c r="C190" s="113" t="s">
        <v>1027</v>
      </c>
      <c r="D190" s="114" t="s">
        <v>1027</v>
      </c>
      <c r="E190" s="114" t="s">
        <v>1027</v>
      </c>
      <c r="F190" s="114" t="s">
        <v>1027</v>
      </c>
      <c r="G190" s="114" t="s">
        <v>1027</v>
      </c>
      <c r="H190" s="114" t="s">
        <v>1027</v>
      </c>
      <c r="I190" s="114" t="s">
        <v>1027</v>
      </c>
      <c r="J190" s="114" t="s">
        <v>1027</v>
      </c>
      <c r="K190" s="114">
        <v>1.8894092920000001</v>
      </c>
      <c r="L190" s="114" t="s">
        <v>1027</v>
      </c>
      <c r="M190" s="114" t="s">
        <v>1027</v>
      </c>
      <c r="N190" s="114">
        <v>66.507409980000006</v>
      </c>
      <c r="O190" s="114" t="s">
        <v>1027</v>
      </c>
      <c r="P190" s="114" t="s">
        <v>1027</v>
      </c>
      <c r="Q190" s="114" t="s">
        <v>1027</v>
      </c>
      <c r="R190" s="114">
        <v>20.644557257999999</v>
      </c>
      <c r="S190" s="114" t="s">
        <v>1027</v>
      </c>
      <c r="T190" s="114" t="s">
        <v>1027</v>
      </c>
      <c r="U190" s="114" t="s">
        <v>1027</v>
      </c>
      <c r="V190" s="114">
        <v>52</v>
      </c>
      <c r="W190" s="114">
        <v>69.597215255999998</v>
      </c>
      <c r="X190" s="114" t="s">
        <v>1027</v>
      </c>
      <c r="Y190" s="114" t="s">
        <v>1027</v>
      </c>
      <c r="Z190" s="114" t="s">
        <v>1027</v>
      </c>
      <c r="AA190" s="114">
        <v>3.4460224340000001</v>
      </c>
      <c r="AB190" s="114"/>
      <c r="AC190" s="114"/>
      <c r="AD190" s="114"/>
      <c r="AE190" s="114"/>
      <c r="AF190" s="114"/>
      <c r="AG190" s="114"/>
      <c r="AH190" s="114"/>
      <c r="AI190" s="114"/>
      <c r="AJ190" s="114"/>
      <c r="AK190" s="114"/>
      <c r="AL190" s="114"/>
      <c r="AM190" s="114"/>
      <c r="AN190" s="114"/>
      <c r="AO190" s="114"/>
      <c r="AP190" s="114"/>
      <c r="AQ190" s="114"/>
      <c r="AR190" s="114"/>
      <c r="AS190" s="114"/>
      <c r="AT190" s="114"/>
      <c r="AU190" s="114"/>
      <c r="AV190" s="114"/>
      <c r="AW190" s="114"/>
      <c r="AX190" s="114"/>
      <c r="AY190" s="114"/>
      <c r="AZ190" s="114"/>
      <c r="BA190" s="114"/>
      <c r="BB190" s="114"/>
      <c r="BC190" s="114"/>
      <c r="BD190" s="114"/>
      <c r="BE190" s="114"/>
      <c r="BF190" s="114"/>
      <c r="BG190" s="114"/>
      <c r="BH190" s="114"/>
      <c r="BI190" s="114"/>
      <c r="BJ190" s="114"/>
      <c r="BK190" s="114"/>
      <c r="BL190" s="114"/>
      <c r="BM190" s="114"/>
      <c r="BN190" s="114"/>
      <c r="BO190" s="114"/>
      <c r="BP190" s="114"/>
      <c r="BQ190" s="114"/>
    </row>
    <row r="191" spans="1:69" s="98" customFormat="1" ht="13.2">
      <c r="A191" s="111" t="s">
        <v>420</v>
      </c>
      <c r="B191" s="112" t="s">
        <v>868</v>
      </c>
      <c r="C191" s="113" t="s">
        <v>1027</v>
      </c>
      <c r="D191" s="114" t="s">
        <v>1027</v>
      </c>
      <c r="E191" s="114" t="s">
        <v>1027</v>
      </c>
      <c r="F191" s="114">
        <v>5.3951148460000002</v>
      </c>
      <c r="G191" s="114" t="s">
        <v>1027</v>
      </c>
      <c r="H191" s="114">
        <v>7.9086127419999999</v>
      </c>
      <c r="I191" s="114">
        <v>6.4402468190000004</v>
      </c>
      <c r="J191" s="114">
        <v>27.652976541000001</v>
      </c>
      <c r="K191" s="114">
        <v>3.7980776349999998</v>
      </c>
      <c r="L191" s="114">
        <v>7.0760083930000004</v>
      </c>
      <c r="M191" s="114" t="s">
        <v>1027</v>
      </c>
      <c r="N191" s="114" t="s">
        <v>1027</v>
      </c>
      <c r="O191" s="114" t="s">
        <v>1027</v>
      </c>
      <c r="P191" s="114" t="s">
        <v>1027</v>
      </c>
      <c r="Q191" s="114" t="s">
        <v>1027</v>
      </c>
      <c r="R191" s="114">
        <v>18.944606078</v>
      </c>
      <c r="S191" s="114" t="s">
        <v>1027</v>
      </c>
      <c r="T191" s="114">
        <v>20.461151886</v>
      </c>
      <c r="U191" s="114" t="s">
        <v>1027</v>
      </c>
      <c r="V191" s="114" t="s">
        <v>1027</v>
      </c>
      <c r="W191" s="114" t="s">
        <v>1027</v>
      </c>
      <c r="X191" s="114">
        <v>4.2230754309999998</v>
      </c>
      <c r="Y191" s="114">
        <v>8.2089694370000004</v>
      </c>
      <c r="Z191" s="114">
        <v>51.805290976000002</v>
      </c>
      <c r="AA191" s="114">
        <v>8.5328484729999996</v>
      </c>
      <c r="AB191" s="114"/>
      <c r="AC191" s="114"/>
      <c r="AD191" s="114"/>
      <c r="AE191" s="114"/>
      <c r="AF191" s="114"/>
      <c r="AG191" s="114"/>
      <c r="AH191" s="114"/>
      <c r="AI191" s="114"/>
      <c r="AJ191" s="114"/>
      <c r="AK191" s="114"/>
      <c r="AL191" s="114"/>
      <c r="AM191" s="114"/>
      <c r="AN191" s="114"/>
      <c r="AO191" s="114"/>
      <c r="AP191" s="114"/>
      <c r="AQ191" s="114"/>
      <c r="AR191" s="114"/>
      <c r="AS191" s="114"/>
      <c r="AT191" s="114"/>
      <c r="AU191" s="114"/>
      <c r="AV191" s="114"/>
      <c r="AW191" s="114"/>
      <c r="AX191" s="114"/>
      <c r="AY191" s="114"/>
      <c r="AZ191" s="114"/>
      <c r="BA191" s="114"/>
      <c r="BB191" s="114"/>
      <c r="BC191" s="114"/>
      <c r="BD191" s="114"/>
      <c r="BE191" s="114"/>
      <c r="BF191" s="114"/>
      <c r="BG191" s="114"/>
      <c r="BH191" s="114"/>
      <c r="BI191" s="114"/>
      <c r="BJ191" s="114"/>
      <c r="BK191" s="114"/>
      <c r="BL191" s="114"/>
      <c r="BM191" s="114"/>
      <c r="BN191" s="114"/>
      <c r="BO191" s="114"/>
      <c r="BP191" s="114"/>
      <c r="BQ191" s="114"/>
    </row>
    <row r="192" spans="1:69" s="98" customFormat="1" ht="13.2">
      <c r="A192" s="111" t="s">
        <v>869</v>
      </c>
      <c r="B192" s="112" t="s">
        <v>870</v>
      </c>
      <c r="C192" s="113" t="s">
        <v>1027</v>
      </c>
      <c r="D192" s="114" t="s">
        <v>1027</v>
      </c>
      <c r="E192" s="114" t="s">
        <v>1027</v>
      </c>
      <c r="F192" s="114" t="s">
        <v>1027</v>
      </c>
      <c r="G192" s="114" t="s">
        <v>1027</v>
      </c>
      <c r="H192" s="114" t="s">
        <v>1027</v>
      </c>
      <c r="I192" s="114" t="s">
        <v>1027</v>
      </c>
      <c r="J192" s="114" t="s">
        <v>1027</v>
      </c>
      <c r="K192" s="114">
        <v>5.4464339319999997</v>
      </c>
      <c r="L192" s="114" t="s">
        <v>1027</v>
      </c>
      <c r="M192" s="114" t="s">
        <v>1027</v>
      </c>
      <c r="N192" s="114" t="s">
        <v>1027</v>
      </c>
      <c r="O192" s="114">
        <v>4.4409645199999996</v>
      </c>
      <c r="P192" s="114" t="s">
        <v>1027</v>
      </c>
      <c r="Q192" s="114" t="s">
        <v>1027</v>
      </c>
      <c r="R192" s="114" t="s">
        <v>1027</v>
      </c>
      <c r="S192" s="114" t="s">
        <v>1027</v>
      </c>
      <c r="T192" s="114" t="s">
        <v>1027</v>
      </c>
      <c r="U192" s="114" t="s">
        <v>1027</v>
      </c>
      <c r="V192" s="114" t="s">
        <v>1027</v>
      </c>
      <c r="W192" s="114" t="s">
        <v>1027</v>
      </c>
      <c r="X192" s="114" t="s">
        <v>1027</v>
      </c>
      <c r="Y192" s="114" t="s">
        <v>1027</v>
      </c>
      <c r="Z192" s="114" t="s">
        <v>1027</v>
      </c>
      <c r="AA192" s="114" t="s">
        <v>1027</v>
      </c>
      <c r="AB192" s="114"/>
      <c r="AC192" s="114"/>
      <c r="AD192" s="114"/>
      <c r="AE192" s="114"/>
      <c r="AF192" s="114"/>
      <c r="AG192" s="114"/>
      <c r="AH192" s="114"/>
      <c r="AI192" s="114"/>
      <c r="AJ192" s="114"/>
      <c r="AK192" s="114"/>
      <c r="AL192" s="114"/>
      <c r="AM192" s="114"/>
      <c r="AN192" s="114"/>
      <c r="AO192" s="114"/>
      <c r="AP192" s="114"/>
      <c r="AQ192" s="114"/>
      <c r="AR192" s="114"/>
      <c r="AS192" s="114"/>
      <c r="AT192" s="114"/>
      <c r="AU192" s="114"/>
      <c r="AV192" s="114"/>
      <c r="AW192" s="114"/>
      <c r="AX192" s="114"/>
      <c r="AY192" s="114"/>
      <c r="AZ192" s="114"/>
      <c r="BA192" s="114"/>
      <c r="BB192" s="114"/>
      <c r="BC192" s="114"/>
      <c r="BD192" s="114"/>
      <c r="BE192" s="114"/>
      <c r="BF192" s="114"/>
      <c r="BG192" s="114"/>
      <c r="BH192" s="114"/>
      <c r="BI192" s="114"/>
      <c r="BJ192" s="114"/>
      <c r="BK192" s="114"/>
      <c r="BL192" s="114"/>
      <c r="BM192" s="114"/>
      <c r="BN192" s="114"/>
      <c r="BO192" s="114"/>
      <c r="BP192" s="114"/>
      <c r="BQ192" s="114"/>
    </row>
    <row r="193" spans="1:69" s="98" customFormat="1" ht="13.2">
      <c r="A193" s="111" t="s">
        <v>871</v>
      </c>
      <c r="B193" s="112" t="s">
        <v>872</v>
      </c>
      <c r="C193" s="113">
        <v>18.512920634</v>
      </c>
      <c r="D193" s="114">
        <v>40</v>
      </c>
      <c r="E193" s="114">
        <v>29.877566875999999</v>
      </c>
      <c r="F193" s="114">
        <v>59.350144671999999</v>
      </c>
      <c r="G193" s="114">
        <v>6.3246684770000003</v>
      </c>
      <c r="H193" s="114" t="s">
        <v>1027</v>
      </c>
      <c r="I193" s="114">
        <v>17.338157932000001</v>
      </c>
      <c r="J193" s="114">
        <v>32.528806852999999</v>
      </c>
      <c r="K193" s="114" t="s">
        <v>1027</v>
      </c>
      <c r="L193" s="114" t="s">
        <v>1027</v>
      </c>
      <c r="M193" s="114" t="s">
        <v>1027</v>
      </c>
      <c r="N193" s="114" t="s">
        <v>1027</v>
      </c>
      <c r="O193" s="114">
        <v>74.796162644999995</v>
      </c>
      <c r="P193" s="114" t="s">
        <v>1027</v>
      </c>
      <c r="Q193" s="114">
        <v>29.332385391999999</v>
      </c>
      <c r="R193" s="114">
        <v>35.778996786</v>
      </c>
      <c r="S193" s="114">
        <v>4.5916382179999999</v>
      </c>
      <c r="T193" s="114" t="s">
        <v>1027</v>
      </c>
      <c r="U193" s="114">
        <v>3.7948080499999999</v>
      </c>
      <c r="V193" s="114" t="s">
        <v>1027</v>
      </c>
      <c r="W193" s="114">
        <v>39.297681787999998</v>
      </c>
      <c r="X193" s="114" t="s">
        <v>1027</v>
      </c>
      <c r="Y193" s="114">
        <v>9.4449154160000006</v>
      </c>
      <c r="Z193" s="114" t="s">
        <v>1027</v>
      </c>
      <c r="AA193" s="114">
        <v>34.158866023999998</v>
      </c>
      <c r="AB193" s="114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  <c r="AM193" s="114"/>
      <c r="AN193" s="114"/>
      <c r="AO193" s="114"/>
      <c r="AP193" s="114"/>
      <c r="AQ193" s="114"/>
      <c r="AR193" s="114"/>
      <c r="AS193" s="114"/>
      <c r="AT193" s="114"/>
      <c r="AU193" s="114"/>
      <c r="AV193" s="114"/>
      <c r="AW193" s="114"/>
      <c r="AX193" s="114"/>
      <c r="AY193" s="114"/>
      <c r="AZ193" s="114"/>
      <c r="BA193" s="114"/>
      <c r="BB193" s="114"/>
      <c r="BC193" s="114"/>
      <c r="BD193" s="114"/>
      <c r="BE193" s="114"/>
      <c r="BF193" s="114"/>
      <c r="BG193" s="114"/>
      <c r="BH193" s="114"/>
      <c r="BI193" s="114"/>
      <c r="BJ193" s="114"/>
      <c r="BK193" s="114"/>
      <c r="BL193" s="114"/>
      <c r="BM193" s="114"/>
      <c r="BN193" s="114"/>
      <c r="BO193" s="114"/>
      <c r="BP193" s="114"/>
      <c r="BQ193" s="114"/>
    </row>
    <row r="194" spans="1:69" s="98" customFormat="1" ht="13.2">
      <c r="A194" s="111" t="s">
        <v>272</v>
      </c>
      <c r="B194" s="112" t="s">
        <v>49</v>
      </c>
      <c r="C194" s="113">
        <v>59.256460316999998</v>
      </c>
      <c r="D194" s="114" t="s">
        <v>1027</v>
      </c>
      <c r="E194" s="114">
        <v>9.8937152610000005</v>
      </c>
      <c r="F194" s="114">
        <v>154.259231357</v>
      </c>
      <c r="G194" s="114">
        <v>9.3546637080000004</v>
      </c>
      <c r="H194" s="114">
        <v>52.908612742000003</v>
      </c>
      <c r="I194" s="114">
        <v>15.75054688</v>
      </c>
      <c r="J194" s="114">
        <v>122.795990399</v>
      </c>
      <c r="K194" s="114">
        <v>20.669927859000001</v>
      </c>
      <c r="L194" s="114" t="s">
        <v>1027</v>
      </c>
      <c r="M194" s="114">
        <v>73.556149383999994</v>
      </c>
      <c r="N194" s="114" t="s">
        <v>1027</v>
      </c>
      <c r="O194" s="114">
        <v>152.662771083</v>
      </c>
      <c r="P194" s="114" t="s">
        <v>1027</v>
      </c>
      <c r="Q194" s="114">
        <v>43.140495463999997</v>
      </c>
      <c r="R194" s="114">
        <v>118.619845453</v>
      </c>
      <c r="S194" s="114">
        <v>160</v>
      </c>
      <c r="T194" s="114">
        <v>112.461151886</v>
      </c>
      <c r="U194" s="114">
        <v>8.9914574070000004</v>
      </c>
      <c r="V194" s="114">
        <v>2.615172399</v>
      </c>
      <c r="W194" s="114">
        <v>25.639355312999999</v>
      </c>
      <c r="X194" s="114">
        <v>44.081467785999997</v>
      </c>
      <c r="Y194" s="114">
        <v>69.873988245999996</v>
      </c>
      <c r="Z194" s="114">
        <v>17.572997074</v>
      </c>
      <c r="AA194" s="114">
        <v>153.332632101</v>
      </c>
      <c r="AB194" s="114"/>
      <c r="AC194" s="114"/>
      <c r="AD194" s="114"/>
      <c r="AE194" s="114"/>
      <c r="AF194" s="114"/>
      <c r="AG194" s="114"/>
      <c r="AH194" s="114"/>
      <c r="AI194" s="114"/>
      <c r="AJ194" s="114"/>
      <c r="AK194" s="114"/>
      <c r="AL194" s="114"/>
      <c r="AM194" s="114"/>
      <c r="AN194" s="114"/>
      <c r="AO194" s="114"/>
      <c r="AP194" s="114"/>
      <c r="AQ194" s="114"/>
      <c r="AR194" s="114"/>
      <c r="AS194" s="114"/>
      <c r="AT194" s="114"/>
      <c r="AU194" s="114"/>
      <c r="AV194" s="114"/>
      <c r="AW194" s="114"/>
      <c r="AX194" s="114"/>
      <c r="AY194" s="114"/>
      <c r="AZ194" s="114"/>
      <c r="BA194" s="114"/>
      <c r="BB194" s="114"/>
      <c r="BC194" s="114"/>
      <c r="BD194" s="114"/>
      <c r="BE194" s="114"/>
      <c r="BF194" s="114"/>
      <c r="BG194" s="114"/>
      <c r="BH194" s="114"/>
      <c r="BI194" s="114"/>
      <c r="BJ194" s="114"/>
      <c r="BK194" s="114"/>
      <c r="BL194" s="114"/>
      <c r="BM194" s="114"/>
      <c r="BN194" s="114"/>
      <c r="BO194" s="114"/>
      <c r="BP194" s="114"/>
      <c r="BQ194" s="114"/>
    </row>
    <row r="195" spans="1:69" s="98" customFormat="1" ht="13.2">
      <c r="A195" s="111" t="s">
        <v>873</v>
      </c>
      <c r="B195" s="112" t="s">
        <v>874</v>
      </c>
      <c r="C195" s="113" t="s">
        <v>1027</v>
      </c>
      <c r="D195" s="114" t="s">
        <v>1027</v>
      </c>
      <c r="E195" s="114" t="s">
        <v>1027</v>
      </c>
      <c r="F195" s="114" t="s">
        <v>1027</v>
      </c>
      <c r="G195" s="114" t="s">
        <v>1027</v>
      </c>
      <c r="H195" s="114" t="s">
        <v>1027</v>
      </c>
      <c r="I195" s="114" t="s">
        <v>1027</v>
      </c>
      <c r="J195" s="114" t="s">
        <v>1027</v>
      </c>
      <c r="K195" s="114" t="s">
        <v>1027</v>
      </c>
      <c r="L195" s="114" t="s">
        <v>1027</v>
      </c>
      <c r="M195" s="114" t="s">
        <v>1027</v>
      </c>
      <c r="N195" s="114" t="s">
        <v>1027</v>
      </c>
      <c r="O195" s="114" t="s">
        <v>1027</v>
      </c>
      <c r="P195" s="114" t="s">
        <v>1027</v>
      </c>
      <c r="Q195" s="114" t="s">
        <v>1027</v>
      </c>
      <c r="R195" s="114" t="s">
        <v>1027</v>
      </c>
      <c r="S195" s="114" t="s">
        <v>1027</v>
      </c>
      <c r="T195" s="114" t="s">
        <v>1027</v>
      </c>
      <c r="U195" s="114" t="s">
        <v>1027</v>
      </c>
      <c r="V195" s="114" t="s">
        <v>1027</v>
      </c>
      <c r="W195" s="114" t="s">
        <v>1027</v>
      </c>
      <c r="X195" s="114" t="s">
        <v>1027</v>
      </c>
      <c r="Y195" s="114" t="s">
        <v>1027</v>
      </c>
      <c r="Z195" s="114" t="s">
        <v>1027</v>
      </c>
      <c r="AA195" s="114" t="s">
        <v>1027</v>
      </c>
      <c r="AB195" s="114"/>
      <c r="AC195" s="114"/>
      <c r="AD195" s="114"/>
      <c r="AE195" s="114"/>
      <c r="AF195" s="114"/>
      <c r="AG195" s="114"/>
      <c r="AH195" s="114"/>
      <c r="AI195" s="114"/>
      <c r="AJ195" s="114"/>
      <c r="AK195" s="114"/>
      <c r="AL195" s="114"/>
      <c r="AM195" s="114"/>
      <c r="AN195" s="114"/>
      <c r="AO195" s="114"/>
      <c r="AP195" s="114"/>
      <c r="AQ195" s="114"/>
      <c r="AR195" s="114"/>
      <c r="AS195" s="114"/>
      <c r="AT195" s="114"/>
      <c r="AU195" s="114"/>
      <c r="AV195" s="114"/>
      <c r="AW195" s="114"/>
      <c r="AX195" s="114"/>
      <c r="AY195" s="114"/>
      <c r="AZ195" s="114"/>
      <c r="BA195" s="114"/>
      <c r="BB195" s="114"/>
      <c r="BC195" s="114"/>
      <c r="BD195" s="114"/>
      <c r="BE195" s="114"/>
      <c r="BF195" s="114"/>
      <c r="BG195" s="114"/>
      <c r="BH195" s="114"/>
      <c r="BI195" s="114"/>
      <c r="BJ195" s="114"/>
      <c r="BK195" s="114"/>
      <c r="BL195" s="114"/>
      <c r="BM195" s="114"/>
      <c r="BN195" s="114"/>
      <c r="BO195" s="114"/>
      <c r="BP195" s="114"/>
      <c r="BQ195" s="114"/>
    </row>
    <row r="196" spans="1:69" s="98" customFormat="1" ht="13.2">
      <c r="A196" s="111" t="s">
        <v>875</v>
      </c>
      <c r="B196" s="112" t="s">
        <v>876</v>
      </c>
      <c r="C196" s="113" t="s">
        <v>1027</v>
      </c>
      <c r="D196" s="114" t="s">
        <v>1027</v>
      </c>
      <c r="E196" s="114" t="s">
        <v>1027</v>
      </c>
      <c r="F196" s="114" t="s">
        <v>1027</v>
      </c>
      <c r="G196" s="114" t="s">
        <v>1027</v>
      </c>
      <c r="H196" s="114" t="s">
        <v>1027</v>
      </c>
      <c r="I196" s="114" t="s">
        <v>1027</v>
      </c>
      <c r="J196" s="114" t="s">
        <v>1027</v>
      </c>
      <c r="K196" s="114" t="s">
        <v>1027</v>
      </c>
      <c r="L196" s="114" t="s">
        <v>1027</v>
      </c>
      <c r="M196" s="114" t="s">
        <v>1027</v>
      </c>
      <c r="N196" s="114" t="s">
        <v>1027</v>
      </c>
      <c r="O196" s="114" t="s">
        <v>1027</v>
      </c>
      <c r="P196" s="114" t="s">
        <v>1027</v>
      </c>
      <c r="Q196" s="114" t="s">
        <v>1027</v>
      </c>
      <c r="R196" s="114" t="s">
        <v>1027</v>
      </c>
      <c r="S196" s="114" t="s">
        <v>1027</v>
      </c>
      <c r="T196" s="114" t="s">
        <v>1027</v>
      </c>
      <c r="U196" s="114" t="s">
        <v>1027</v>
      </c>
      <c r="V196" s="114" t="s">
        <v>1027</v>
      </c>
      <c r="W196" s="114" t="s">
        <v>1027</v>
      </c>
      <c r="X196" s="114" t="s">
        <v>1027</v>
      </c>
      <c r="Y196" s="114" t="s">
        <v>1027</v>
      </c>
      <c r="Z196" s="114" t="s">
        <v>1027</v>
      </c>
      <c r="AA196" s="114" t="s">
        <v>1027</v>
      </c>
      <c r="AB196" s="114"/>
      <c r="AC196" s="114"/>
      <c r="AD196" s="114"/>
      <c r="AE196" s="114"/>
      <c r="AF196" s="114"/>
      <c r="AG196" s="114"/>
      <c r="AH196" s="114"/>
      <c r="AI196" s="114"/>
      <c r="AJ196" s="114"/>
      <c r="AK196" s="114"/>
      <c r="AL196" s="114"/>
      <c r="AM196" s="114"/>
      <c r="AN196" s="114"/>
      <c r="AO196" s="114"/>
      <c r="AP196" s="114"/>
      <c r="AQ196" s="114"/>
      <c r="AR196" s="114"/>
      <c r="AS196" s="114"/>
      <c r="AT196" s="114"/>
      <c r="AU196" s="114"/>
      <c r="AV196" s="114"/>
      <c r="AW196" s="114"/>
      <c r="AX196" s="114"/>
      <c r="AY196" s="114"/>
      <c r="AZ196" s="114"/>
      <c r="BA196" s="114"/>
      <c r="BB196" s="114"/>
      <c r="BC196" s="114"/>
      <c r="BD196" s="114"/>
      <c r="BE196" s="114"/>
      <c r="BF196" s="114"/>
      <c r="BG196" s="114"/>
      <c r="BH196" s="114"/>
      <c r="BI196" s="114"/>
      <c r="BJ196" s="114"/>
      <c r="BK196" s="114"/>
      <c r="BL196" s="114"/>
      <c r="BM196" s="114"/>
      <c r="BN196" s="114"/>
      <c r="BO196" s="114"/>
      <c r="BP196" s="114"/>
      <c r="BQ196" s="114"/>
    </row>
    <row r="197" spans="1:69" s="98" customFormat="1" ht="13.2">
      <c r="A197" s="111" t="s">
        <v>877</v>
      </c>
      <c r="B197" s="112" t="s">
        <v>878</v>
      </c>
      <c r="C197" s="113" t="s">
        <v>1027</v>
      </c>
      <c r="D197" s="114" t="s">
        <v>1027</v>
      </c>
      <c r="E197" s="114" t="s">
        <v>1027</v>
      </c>
      <c r="F197" s="114" t="s">
        <v>1027</v>
      </c>
      <c r="G197" s="114" t="s">
        <v>1027</v>
      </c>
      <c r="H197" s="114" t="s">
        <v>1027</v>
      </c>
      <c r="I197" s="114" t="s">
        <v>1027</v>
      </c>
      <c r="J197" s="114" t="s">
        <v>1027</v>
      </c>
      <c r="K197" s="114" t="s">
        <v>1027</v>
      </c>
      <c r="L197" s="114" t="s">
        <v>1027</v>
      </c>
      <c r="M197" s="114" t="s">
        <v>1027</v>
      </c>
      <c r="N197" s="114" t="s">
        <v>1027</v>
      </c>
      <c r="O197" s="114" t="s">
        <v>1027</v>
      </c>
      <c r="P197" s="114" t="s">
        <v>1027</v>
      </c>
      <c r="Q197" s="114" t="s">
        <v>1027</v>
      </c>
      <c r="R197" s="114" t="s">
        <v>1027</v>
      </c>
      <c r="S197" s="114" t="s">
        <v>1027</v>
      </c>
      <c r="T197" s="114" t="s">
        <v>1027</v>
      </c>
      <c r="U197" s="114" t="s">
        <v>1027</v>
      </c>
      <c r="V197" s="114" t="s">
        <v>1027</v>
      </c>
      <c r="W197" s="114" t="s">
        <v>1027</v>
      </c>
      <c r="X197" s="114" t="s">
        <v>1027</v>
      </c>
      <c r="Y197" s="114" t="s">
        <v>1027</v>
      </c>
      <c r="Z197" s="114" t="s">
        <v>1027</v>
      </c>
      <c r="AA197" s="114" t="s">
        <v>1027</v>
      </c>
      <c r="AB197" s="114"/>
      <c r="AC197" s="114"/>
      <c r="AD197" s="114"/>
      <c r="AE197" s="114"/>
      <c r="AF197" s="114"/>
      <c r="AG197" s="114"/>
      <c r="AH197" s="114"/>
      <c r="AI197" s="114"/>
      <c r="AJ197" s="114"/>
      <c r="AK197" s="114"/>
      <c r="AL197" s="114"/>
      <c r="AM197" s="114"/>
      <c r="AN197" s="114"/>
      <c r="AO197" s="114"/>
      <c r="AP197" s="114"/>
      <c r="AQ197" s="114"/>
      <c r="AR197" s="114"/>
      <c r="AS197" s="114"/>
      <c r="AT197" s="114"/>
      <c r="AU197" s="114"/>
      <c r="AV197" s="114"/>
      <c r="AW197" s="114"/>
      <c r="AX197" s="114"/>
      <c r="AY197" s="114"/>
      <c r="AZ197" s="114"/>
      <c r="BA197" s="114"/>
      <c r="BB197" s="114"/>
      <c r="BC197" s="114"/>
      <c r="BD197" s="114"/>
      <c r="BE197" s="114"/>
      <c r="BF197" s="114"/>
      <c r="BG197" s="114"/>
      <c r="BH197" s="114"/>
      <c r="BI197" s="114"/>
      <c r="BJ197" s="114"/>
      <c r="BK197" s="114"/>
      <c r="BL197" s="114"/>
      <c r="BM197" s="114"/>
      <c r="BN197" s="114"/>
      <c r="BO197" s="114"/>
      <c r="BP197" s="114"/>
      <c r="BQ197" s="114"/>
    </row>
    <row r="198" spans="1:69" s="98" customFormat="1" ht="13.2">
      <c r="A198" s="111" t="s">
        <v>879</v>
      </c>
      <c r="B198" s="112" t="s">
        <v>880</v>
      </c>
      <c r="C198" s="113">
        <v>13.720668010000001</v>
      </c>
      <c r="D198" s="114">
        <v>3.578884988</v>
      </c>
      <c r="E198" s="114">
        <v>20.716853228000002</v>
      </c>
      <c r="F198" s="114">
        <v>19.843026942000002</v>
      </c>
      <c r="G198" s="114" t="s">
        <v>1027</v>
      </c>
      <c r="H198" s="114">
        <v>102.458560523</v>
      </c>
      <c r="I198" s="114">
        <v>59.487686386</v>
      </c>
      <c r="J198" s="114" t="s">
        <v>1027</v>
      </c>
      <c r="K198" s="114">
        <v>66.169224713000006</v>
      </c>
      <c r="L198" s="114">
        <v>5.3791202240000002</v>
      </c>
      <c r="M198" s="114">
        <v>26.34033496</v>
      </c>
      <c r="N198" s="114">
        <v>7.1345034529999998</v>
      </c>
      <c r="O198" s="114">
        <v>31.868629399</v>
      </c>
      <c r="P198" s="114">
        <v>28.864710877</v>
      </c>
      <c r="Q198" s="114">
        <v>28.096944633</v>
      </c>
      <c r="R198" s="114">
        <v>5</v>
      </c>
      <c r="S198" s="114">
        <v>26.632594770000001</v>
      </c>
      <c r="T198" s="114">
        <v>9.1242816560000009</v>
      </c>
      <c r="U198" s="114">
        <v>30.499040767</v>
      </c>
      <c r="V198" s="114">
        <v>40</v>
      </c>
      <c r="W198" s="114" t="s">
        <v>1027</v>
      </c>
      <c r="X198" s="114">
        <v>3.3889662870000001</v>
      </c>
      <c r="Y198" s="114">
        <v>15.243379118</v>
      </c>
      <c r="Z198" s="114" t="s">
        <v>1027</v>
      </c>
      <c r="AA198" s="114">
        <v>20.090929095</v>
      </c>
      <c r="AB198" s="114"/>
      <c r="AC198" s="114"/>
      <c r="AD198" s="114"/>
      <c r="AE198" s="114"/>
      <c r="AF198" s="114"/>
      <c r="AG198" s="114"/>
      <c r="AH198" s="114"/>
      <c r="AI198" s="114"/>
      <c r="AJ198" s="114"/>
      <c r="AK198" s="114"/>
      <c r="AL198" s="114"/>
      <c r="AM198" s="114"/>
      <c r="AN198" s="114"/>
      <c r="AO198" s="114"/>
      <c r="AP198" s="114"/>
      <c r="AQ198" s="114"/>
      <c r="AR198" s="114"/>
      <c r="AS198" s="114"/>
      <c r="AT198" s="114"/>
      <c r="AU198" s="114"/>
      <c r="AV198" s="114"/>
      <c r="AW198" s="114"/>
      <c r="AX198" s="114"/>
      <c r="AY198" s="114"/>
      <c r="AZ198" s="114"/>
      <c r="BA198" s="114"/>
      <c r="BB198" s="114"/>
      <c r="BC198" s="114"/>
      <c r="BD198" s="114"/>
      <c r="BE198" s="114"/>
      <c r="BF198" s="114"/>
      <c r="BG198" s="114"/>
      <c r="BH198" s="114"/>
      <c r="BI198" s="114"/>
      <c r="BJ198" s="114"/>
      <c r="BK198" s="114"/>
      <c r="BL198" s="114"/>
      <c r="BM198" s="114"/>
      <c r="BN198" s="114"/>
      <c r="BO198" s="114"/>
      <c r="BP198" s="114"/>
      <c r="BQ198" s="114"/>
    </row>
    <row r="199" spans="1:69" s="98" customFormat="1" ht="13.2">
      <c r="A199" s="111" t="s">
        <v>290</v>
      </c>
      <c r="B199" s="112" t="s">
        <v>151</v>
      </c>
      <c r="C199" s="113">
        <v>34.417850893000001</v>
      </c>
      <c r="D199" s="114">
        <v>118.90860240000001</v>
      </c>
      <c r="E199" s="114" t="s">
        <v>1027</v>
      </c>
      <c r="F199" s="114" t="s">
        <v>1027</v>
      </c>
      <c r="G199" s="114">
        <v>5.157692376</v>
      </c>
      <c r="H199" s="114">
        <v>12.443536028</v>
      </c>
      <c r="I199" s="114" t="s">
        <v>1027</v>
      </c>
      <c r="J199" s="114">
        <v>60.020565834999999</v>
      </c>
      <c r="K199" s="114">
        <v>16.942278381000001</v>
      </c>
      <c r="L199" s="114">
        <v>103.412082012</v>
      </c>
      <c r="M199" s="114">
        <v>34.773802981999999</v>
      </c>
      <c r="N199" s="114">
        <v>40.609497754000003</v>
      </c>
      <c r="O199" s="114">
        <v>11.770271232000001</v>
      </c>
      <c r="P199" s="114" t="s">
        <v>1027</v>
      </c>
      <c r="Q199" s="114">
        <v>14.365105744999999</v>
      </c>
      <c r="R199" s="114" t="s">
        <v>1027</v>
      </c>
      <c r="S199" s="114">
        <v>5.3456267940000002</v>
      </c>
      <c r="T199" s="114" t="s">
        <v>1027</v>
      </c>
      <c r="U199" s="114" t="s">
        <v>1027</v>
      </c>
      <c r="V199" s="114">
        <v>12.771865657999999</v>
      </c>
      <c r="W199" s="114" t="s">
        <v>1027</v>
      </c>
      <c r="X199" s="114" t="s">
        <v>1027</v>
      </c>
      <c r="Y199" s="114" t="s">
        <v>1027</v>
      </c>
      <c r="Z199" s="114">
        <v>4.1410272170000004</v>
      </c>
      <c r="AA199" s="114">
        <v>82.870478708999997</v>
      </c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114"/>
      <c r="AX199" s="114"/>
      <c r="AY199" s="114"/>
      <c r="AZ199" s="114"/>
      <c r="BA199" s="114"/>
      <c r="BB199" s="114"/>
      <c r="BC199" s="114"/>
      <c r="BD199" s="114"/>
      <c r="BE199" s="114"/>
      <c r="BF199" s="114"/>
      <c r="BG199" s="114"/>
      <c r="BH199" s="114"/>
      <c r="BI199" s="114"/>
      <c r="BJ199" s="114"/>
      <c r="BK199" s="114"/>
      <c r="BL199" s="114"/>
      <c r="BM199" s="114"/>
      <c r="BN199" s="114"/>
      <c r="BO199" s="114"/>
      <c r="BP199" s="114"/>
      <c r="BQ199" s="114"/>
    </row>
    <row r="200" spans="1:69" s="98" customFormat="1" ht="13.2">
      <c r="A200" s="111" t="s">
        <v>881</v>
      </c>
      <c r="B200" s="112" t="s">
        <v>882</v>
      </c>
      <c r="C200" s="113" t="s">
        <v>1027</v>
      </c>
      <c r="D200" s="114" t="s">
        <v>1027</v>
      </c>
      <c r="E200" s="114" t="s">
        <v>1027</v>
      </c>
      <c r="F200" s="114">
        <v>4.0771740379999999</v>
      </c>
      <c r="G200" s="114" t="s">
        <v>1027</v>
      </c>
      <c r="H200" s="114" t="s">
        <v>1027</v>
      </c>
      <c r="I200" s="114" t="s">
        <v>1027</v>
      </c>
      <c r="J200" s="114" t="s">
        <v>1027</v>
      </c>
      <c r="K200" s="114" t="s">
        <v>1027</v>
      </c>
      <c r="L200" s="114">
        <v>10.758240447</v>
      </c>
      <c r="M200" s="114" t="s">
        <v>1027</v>
      </c>
      <c r="N200" s="114" t="s">
        <v>1027</v>
      </c>
      <c r="O200" s="114" t="s">
        <v>1027</v>
      </c>
      <c r="P200" s="114">
        <v>38.776046872000002</v>
      </c>
      <c r="Q200" s="114" t="s">
        <v>1027</v>
      </c>
      <c r="R200" s="114" t="s">
        <v>1027</v>
      </c>
      <c r="S200" s="114" t="s">
        <v>1027</v>
      </c>
      <c r="T200" s="114" t="s">
        <v>1027</v>
      </c>
      <c r="U200" s="114" t="s">
        <v>1027</v>
      </c>
      <c r="V200" s="114" t="s">
        <v>1027</v>
      </c>
      <c r="W200" s="114" t="s">
        <v>1027</v>
      </c>
      <c r="X200" s="114" t="s">
        <v>1027</v>
      </c>
      <c r="Y200" s="114" t="s">
        <v>1027</v>
      </c>
      <c r="Z200" s="114" t="s">
        <v>1027</v>
      </c>
      <c r="AA200" s="114" t="s">
        <v>1027</v>
      </c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114"/>
      <c r="AX200" s="114"/>
      <c r="AY200" s="114"/>
      <c r="AZ200" s="114"/>
      <c r="BA200" s="114"/>
      <c r="BB200" s="114"/>
      <c r="BC200" s="114"/>
      <c r="BD200" s="114"/>
      <c r="BE200" s="114"/>
      <c r="BF200" s="114"/>
      <c r="BG200" s="114"/>
      <c r="BH200" s="114"/>
      <c r="BI200" s="114"/>
      <c r="BJ200" s="114"/>
      <c r="BK200" s="114"/>
      <c r="BL200" s="114"/>
      <c r="BM200" s="114"/>
      <c r="BN200" s="114"/>
      <c r="BO200" s="114"/>
      <c r="BP200" s="114"/>
      <c r="BQ200" s="114"/>
    </row>
    <row r="201" spans="1:69" s="98" customFormat="1" ht="13.2">
      <c r="A201" s="111" t="s">
        <v>883</v>
      </c>
      <c r="B201" s="112" t="s">
        <v>884</v>
      </c>
      <c r="C201" s="113" t="s">
        <v>1027</v>
      </c>
      <c r="D201" s="114" t="s">
        <v>1027</v>
      </c>
      <c r="E201" s="114" t="s">
        <v>1027</v>
      </c>
      <c r="F201" s="114">
        <v>5.9150509639999997</v>
      </c>
      <c r="G201" s="114" t="s">
        <v>1027</v>
      </c>
      <c r="H201" s="114">
        <v>4.2142049589999999</v>
      </c>
      <c r="I201" s="114" t="s">
        <v>1027</v>
      </c>
      <c r="J201" s="114" t="s">
        <v>1027</v>
      </c>
      <c r="K201" s="114">
        <v>13.203150194999999</v>
      </c>
      <c r="L201" s="114">
        <v>5.3791202240000002</v>
      </c>
      <c r="M201" s="114" t="s">
        <v>1027</v>
      </c>
      <c r="N201" s="114" t="s">
        <v>1027</v>
      </c>
      <c r="O201" s="114" t="s">
        <v>1027</v>
      </c>
      <c r="P201" s="114" t="s">
        <v>1027</v>
      </c>
      <c r="Q201" s="114" t="s">
        <v>1027</v>
      </c>
      <c r="R201" s="114" t="s">
        <v>1027</v>
      </c>
      <c r="S201" s="114" t="s">
        <v>1027</v>
      </c>
      <c r="T201" s="114" t="s">
        <v>1027</v>
      </c>
      <c r="U201" s="114" t="s">
        <v>1027</v>
      </c>
      <c r="V201" s="114" t="s">
        <v>1027</v>
      </c>
      <c r="W201" s="114" t="s">
        <v>1027</v>
      </c>
      <c r="X201" s="114" t="s">
        <v>1027</v>
      </c>
      <c r="Y201" s="114" t="s">
        <v>1027</v>
      </c>
      <c r="Z201" s="114" t="s">
        <v>1027</v>
      </c>
      <c r="AA201" s="114" t="s">
        <v>1027</v>
      </c>
      <c r="AB201" s="114"/>
      <c r="AC201" s="114"/>
      <c r="AD201" s="114"/>
      <c r="AE201" s="114"/>
      <c r="AF201" s="114"/>
      <c r="AG201" s="114"/>
      <c r="AH201" s="114"/>
      <c r="AI201" s="114"/>
      <c r="AJ201" s="114"/>
      <c r="AK201" s="114"/>
      <c r="AL201" s="114"/>
      <c r="AM201" s="114"/>
      <c r="AN201" s="114"/>
      <c r="AO201" s="114"/>
      <c r="AP201" s="114"/>
      <c r="AQ201" s="114"/>
      <c r="AR201" s="114"/>
      <c r="AS201" s="114"/>
      <c r="AT201" s="114"/>
      <c r="AU201" s="114"/>
      <c r="AV201" s="114"/>
      <c r="AW201" s="114"/>
      <c r="AX201" s="114"/>
      <c r="AY201" s="114"/>
      <c r="AZ201" s="114"/>
      <c r="BA201" s="114"/>
      <c r="BB201" s="114"/>
      <c r="BC201" s="114"/>
      <c r="BD201" s="114"/>
      <c r="BE201" s="114"/>
      <c r="BF201" s="114"/>
      <c r="BG201" s="114"/>
      <c r="BH201" s="114"/>
      <c r="BI201" s="114"/>
      <c r="BJ201" s="114"/>
      <c r="BK201" s="114"/>
      <c r="BL201" s="114"/>
      <c r="BM201" s="114"/>
      <c r="BN201" s="114"/>
      <c r="BO201" s="114"/>
      <c r="BP201" s="114"/>
      <c r="BQ201" s="114"/>
    </row>
    <row r="202" spans="1:69" s="98" customFormat="1" ht="13.2">
      <c r="A202" s="111" t="s">
        <v>248</v>
      </c>
      <c r="B202" s="112" t="s">
        <v>211</v>
      </c>
      <c r="C202" s="113" t="s">
        <v>1027</v>
      </c>
      <c r="D202" s="114">
        <v>87.892983349999994</v>
      </c>
      <c r="E202" s="114" t="s">
        <v>1027</v>
      </c>
      <c r="F202" s="114" t="s">
        <v>1027</v>
      </c>
      <c r="G202" s="114">
        <v>5.1683336710000001</v>
      </c>
      <c r="H202" s="114">
        <v>18.665304041999999</v>
      </c>
      <c r="I202" s="114">
        <v>61.310271020999998</v>
      </c>
      <c r="J202" s="114" t="s">
        <v>1027</v>
      </c>
      <c r="K202" s="114">
        <v>41.681660844</v>
      </c>
      <c r="L202" s="114">
        <v>48.959482158</v>
      </c>
      <c r="M202" s="114">
        <v>85.276982790000005</v>
      </c>
      <c r="N202" s="114">
        <v>10.722122708000001</v>
      </c>
      <c r="O202" s="114">
        <v>20</v>
      </c>
      <c r="P202" s="114" t="s">
        <v>1027</v>
      </c>
      <c r="Q202" s="114" t="s">
        <v>1027</v>
      </c>
      <c r="R202" s="114" t="s">
        <v>1027</v>
      </c>
      <c r="S202" s="114">
        <v>10.691253588</v>
      </c>
      <c r="T202" s="114" t="s">
        <v>1027</v>
      </c>
      <c r="U202" s="114" t="s">
        <v>1027</v>
      </c>
      <c r="V202" s="114" t="s">
        <v>1027</v>
      </c>
      <c r="W202" s="114" t="s">
        <v>1027</v>
      </c>
      <c r="X202" s="114">
        <v>5.1598523370000002</v>
      </c>
      <c r="Y202" s="114" t="s">
        <v>1027</v>
      </c>
      <c r="Z202" s="114">
        <v>1.0352568040000001</v>
      </c>
      <c r="AA202" s="114" t="s">
        <v>1027</v>
      </c>
      <c r="AB202" s="114"/>
      <c r="AC202" s="114"/>
      <c r="AD202" s="114"/>
      <c r="AE202" s="114"/>
      <c r="AF202" s="114"/>
      <c r="AG202" s="114"/>
      <c r="AH202" s="114"/>
      <c r="AI202" s="114"/>
      <c r="AJ202" s="114"/>
      <c r="AK202" s="114"/>
      <c r="AL202" s="114"/>
      <c r="AM202" s="114"/>
      <c r="AN202" s="114"/>
      <c r="AO202" s="114"/>
      <c r="AP202" s="114"/>
      <c r="AQ202" s="114"/>
      <c r="AR202" s="114"/>
      <c r="AS202" s="114"/>
      <c r="AT202" s="114"/>
      <c r="AU202" s="114"/>
      <c r="AV202" s="114"/>
      <c r="AW202" s="114"/>
      <c r="AX202" s="114"/>
      <c r="AY202" s="114"/>
      <c r="AZ202" s="114"/>
      <c r="BA202" s="114"/>
      <c r="BB202" s="114"/>
      <c r="BC202" s="114"/>
      <c r="BD202" s="114"/>
      <c r="BE202" s="114"/>
      <c r="BF202" s="114"/>
      <c r="BG202" s="114"/>
      <c r="BH202" s="114"/>
      <c r="BI202" s="114"/>
      <c r="BJ202" s="114"/>
      <c r="BK202" s="114"/>
      <c r="BL202" s="114"/>
      <c r="BM202" s="114"/>
      <c r="BN202" s="114"/>
      <c r="BO202" s="114"/>
      <c r="BP202" s="114"/>
      <c r="BQ202" s="114"/>
    </row>
    <row r="203" spans="1:69" s="98" customFormat="1" ht="13.2">
      <c r="A203" s="111" t="s">
        <v>258</v>
      </c>
      <c r="B203" s="112" t="s">
        <v>150</v>
      </c>
      <c r="C203" s="113" t="s">
        <v>1027</v>
      </c>
      <c r="D203" s="114">
        <v>18.794130056</v>
      </c>
      <c r="E203" s="114">
        <v>50.413346011999998</v>
      </c>
      <c r="F203" s="114">
        <v>25.549274119</v>
      </c>
      <c r="G203" s="114" t="s">
        <v>1027</v>
      </c>
      <c r="H203" s="114">
        <v>44.880212763999999</v>
      </c>
      <c r="I203" s="114" t="s">
        <v>1027</v>
      </c>
      <c r="J203" s="114" t="s">
        <v>1027</v>
      </c>
      <c r="K203" s="114">
        <v>91.852895666999999</v>
      </c>
      <c r="L203" s="114" t="s">
        <v>1027</v>
      </c>
      <c r="M203" s="114" t="s">
        <v>1027</v>
      </c>
      <c r="N203" s="114" t="s">
        <v>1027</v>
      </c>
      <c r="O203" s="114">
        <v>69.425678079999997</v>
      </c>
      <c r="P203" s="114" t="s">
        <v>1027</v>
      </c>
      <c r="Q203" s="114" t="s">
        <v>1027</v>
      </c>
      <c r="R203" s="114" t="s">
        <v>1027</v>
      </c>
      <c r="S203" s="114">
        <v>30.920515157000001</v>
      </c>
      <c r="T203" s="114" t="s">
        <v>1027</v>
      </c>
      <c r="U203" s="114" t="s">
        <v>1027</v>
      </c>
      <c r="V203" s="114" t="s">
        <v>1027</v>
      </c>
      <c r="W203" s="114" t="s">
        <v>1027</v>
      </c>
      <c r="X203" s="114" t="s">
        <v>1027</v>
      </c>
      <c r="Y203" s="114">
        <v>2.5642222430000001</v>
      </c>
      <c r="Z203" s="114" t="s">
        <v>1027</v>
      </c>
      <c r="AA203" s="114" t="s">
        <v>1027</v>
      </c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114"/>
      <c r="AX203" s="114"/>
      <c r="AY203" s="114"/>
      <c r="AZ203" s="114"/>
      <c r="BA203" s="114"/>
      <c r="BB203" s="114"/>
      <c r="BC203" s="114"/>
      <c r="BD203" s="114"/>
      <c r="BE203" s="114"/>
      <c r="BF203" s="114"/>
      <c r="BG203" s="114"/>
      <c r="BH203" s="114"/>
      <c r="BI203" s="114"/>
      <c r="BJ203" s="114"/>
      <c r="BK203" s="114"/>
      <c r="BL203" s="114"/>
      <c r="BM203" s="114"/>
      <c r="BN203" s="114"/>
      <c r="BO203" s="114"/>
      <c r="BP203" s="114"/>
      <c r="BQ203" s="114"/>
    </row>
    <row r="204" spans="1:69" s="98" customFormat="1" ht="13.2">
      <c r="A204" s="111" t="s">
        <v>556</v>
      </c>
      <c r="B204" s="112" t="s">
        <v>557</v>
      </c>
      <c r="C204" s="113" t="s">
        <v>1027</v>
      </c>
      <c r="D204" s="114" t="s">
        <v>1027</v>
      </c>
      <c r="E204" s="114" t="s">
        <v>1027</v>
      </c>
      <c r="F204" s="114" t="s">
        <v>1027</v>
      </c>
      <c r="G204" s="114" t="s">
        <v>1027</v>
      </c>
      <c r="H204" s="114" t="s">
        <v>1027</v>
      </c>
      <c r="I204" s="114" t="s">
        <v>1027</v>
      </c>
      <c r="J204" s="114" t="s">
        <v>1027</v>
      </c>
      <c r="K204" s="114" t="s">
        <v>1027</v>
      </c>
      <c r="L204" s="114" t="s">
        <v>1027</v>
      </c>
      <c r="M204" s="114" t="s">
        <v>1027</v>
      </c>
      <c r="N204" s="114" t="s">
        <v>1027</v>
      </c>
      <c r="O204" s="114" t="s">
        <v>1027</v>
      </c>
      <c r="P204" s="114">
        <v>2</v>
      </c>
      <c r="Q204" s="114" t="s">
        <v>1027</v>
      </c>
      <c r="R204" s="114" t="s">
        <v>1027</v>
      </c>
      <c r="S204" s="114" t="s">
        <v>1027</v>
      </c>
      <c r="T204" s="114" t="s">
        <v>1027</v>
      </c>
      <c r="U204" s="114" t="s">
        <v>1027</v>
      </c>
      <c r="V204" s="114" t="s">
        <v>1027</v>
      </c>
      <c r="W204" s="114" t="s">
        <v>1027</v>
      </c>
      <c r="X204" s="114" t="s">
        <v>1027</v>
      </c>
      <c r="Y204" s="114" t="s">
        <v>1027</v>
      </c>
      <c r="Z204" s="114" t="s">
        <v>1027</v>
      </c>
      <c r="AA204" s="114" t="s">
        <v>1027</v>
      </c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114"/>
      <c r="AX204" s="114"/>
      <c r="AY204" s="114"/>
      <c r="AZ204" s="114"/>
      <c r="BA204" s="114"/>
      <c r="BB204" s="114"/>
      <c r="BC204" s="114"/>
      <c r="BD204" s="114"/>
      <c r="BE204" s="114"/>
      <c r="BF204" s="114"/>
      <c r="BG204" s="114"/>
      <c r="BH204" s="114"/>
      <c r="BI204" s="114"/>
      <c r="BJ204" s="114"/>
      <c r="BK204" s="114"/>
      <c r="BL204" s="114"/>
      <c r="BM204" s="114"/>
      <c r="BN204" s="114"/>
      <c r="BO204" s="114"/>
      <c r="BP204" s="114"/>
      <c r="BQ204" s="114"/>
    </row>
    <row r="205" spans="1:69" s="98" customFormat="1" ht="13.2">
      <c r="A205" s="103" t="s">
        <v>885</v>
      </c>
      <c r="B205" s="104" t="s">
        <v>886</v>
      </c>
      <c r="C205" s="105" t="s">
        <v>1027</v>
      </c>
      <c r="D205" s="106" t="s">
        <v>1027</v>
      </c>
      <c r="E205" s="106" t="s">
        <v>1027</v>
      </c>
      <c r="F205" s="106" t="s">
        <v>1027</v>
      </c>
      <c r="G205" s="106" t="s">
        <v>1027</v>
      </c>
      <c r="H205" s="106" t="s">
        <v>1027</v>
      </c>
      <c r="I205" s="106" t="s">
        <v>1027</v>
      </c>
      <c r="J205" s="106" t="s">
        <v>1027</v>
      </c>
      <c r="K205" s="106" t="s">
        <v>1027</v>
      </c>
      <c r="L205" s="106" t="s">
        <v>1027</v>
      </c>
      <c r="M205" s="106" t="s">
        <v>1027</v>
      </c>
      <c r="N205" s="106" t="s">
        <v>1027</v>
      </c>
      <c r="O205" s="106" t="s">
        <v>1027</v>
      </c>
      <c r="P205" s="106" t="s">
        <v>1027</v>
      </c>
      <c r="Q205" s="106" t="s">
        <v>1027</v>
      </c>
      <c r="R205" s="106" t="s">
        <v>1027</v>
      </c>
      <c r="S205" s="106" t="s">
        <v>1027</v>
      </c>
      <c r="T205" s="106" t="s">
        <v>1027</v>
      </c>
      <c r="U205" s="106" t="s">
        <v>1027</v>
      </c>
      <c r="V205" s="106" t="s">
        <v>1027</v>
      </c>
      <c r="W205" s="106" t="s">
        <v>1027</v>
      </c>
      <c r="X205" s="106" t="s">
        <v>1027</v>
      </c>
      <c r="Y205" s="106" t="s">
        <v>1027</v>
      </c>
      <c r="Z205" s="106" t="s">
        <v>1027</v>
      </c>
      <c r="AA205" s="106" t="s">
        <v>1027</v>
      </c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106"/>
      <c r="AV205" s="106"/>
      <c r="AW205" s="106"/>
      <c r="AX205" s="106"/>
      <c r="AY205" s="106"/>
      <c r="AZ205" s="106"/>
      <c r="BA205" s="106"/>
      <c r="BB205" s="106"/>
      <c r="BC205" s="106"/>
      <c r="BD205" s="106"/>
      <c r="BE205" s="106"/>
      <c r="BF205" s="106"/>
      <c r="BG205" s="106"/>
      <c r="BH205" s="106"/>
      <c r="BI205" s="106"/>
      <c r="BJ205" s="106"/>
      <c r="BK205" s="106"/>
      <c r="BL205" s="106"/>
      <c r="BM205" s="106"/>
      <c r="BN205" s="106"/>
      <c r="BO205" s="106"/>
      <c r="BP205" s="106"/>
      <c r="BQ205" s="106"/>
    </row>
    <row r="206" spans="1:69" s="98" customFormat="1" ht="13.2">
      <c r="A206" s="94"/>
      <c r="B206" s="95"/>
      <c r="C206" s="96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  <c r="AC206" s="97"/>
      <c r="AD206" s="97"/>
      <c r="AE206" s="97"/>
      <c r="AF206" s="97"/>
      <c r="AG206" s="97"/>
      <c r="AH206" s="97"/>
      <c r="AI206" s="97"/>
      <c r="AJ206" s="97"/>
      <c r="AK206" s="97"/>
      <c r="AL206" s="97"/>
      <c r="AM206" s="97"/>
      <c r="AN206" s="97"/>
      <c r="AO206" s="97"/>
      <c r="AP206" s="97"/>
      <c r="AQ206" s="97"/>
      <c r="AR206" s="97"/>
      <c r="AS206" s="97"/>
      <c r="AT206" s="97"/>
      <c r="AU206" s="97"/>
      <c r="AV206" s="97"/>
      <c r="AW206" s="97"/>
      <c r="AX206" s="97"/>
      <c r="AY206" s="97"/>
      <c r="AZ206" s="97"/>
      <c r="BA206" s="97"/>
      <c r="BB206" s="97"/>
      <c r="BC206" s="97"/>
      <c r="BD206" s="97"/>
      <c r="BE206" s="97"/>
      <c r="BF206" s="97"/>
      <c r="BG206" s="97"/>
      <c r="BH206" s="97"/>
      <c r="BI206" s="97"/>
      <c r="BJ206" s="97"/>
      <c r="BK206" s="97"/>
      <c r="BL206" s="97"/>
      <c r="BM206" s="97"/>
      <c r="BN206" s="97"/>
      <c r="BO206" s="97"/>
      <c r="BP206" s="97"/>
      <c r="BQ206" s="97"/>
    </row>
    <row r="207" spans="1:69" s="98" customFormat="1" ht="13.2">
      <c r="A207" s="99"/>
      <c r="B207" s="100"/>
      <c r="C207" s="101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  <c r="AE207" s="102"/>
      <c r="AF207" s="102"/>
      <c r="AG207" s="102"/>
      <c r="AH207" s="102"/>
      <c r="AI207" s="102"/>
      <c r="AJ207" s="102"/>
      <c r="AK207" s="102"/>
      <c r="AL207" s="102"/>
      <c r="AM207" s="102"/>
      <c r="AN207" s="102"/>
      <c r="AO207" s="102"/>
      <c r="AP207" s="102"/>
      <c r="AQ207" s="102"/>
      <c r="AR207" s="102"/>
      <c r="AS207" s="102"/>
      <c r="AT207" s="102"/>
      <c r="AU207" s="102"/>
      <c r="AV207" s="102"/>
      <c r="AW207" s="102"/>
      <c r="AX207" s="102"/>
      <c r="AY207" s="102"/>
      <c r="AZ207" s="102"/>
      <c r="BA207" s="102"/>
      <c r="BB207" s="102"/>
      <c r="BC207" s="102"/>
      <c r="BD207" s="102"/>
      <c r="BE207" s="102"/>
      <c r="BF207" s="102"/>
      <c r="BG207" s="102"/>
      <c r="BH207" s="102"/>
      <c r="BI207" s="102"/>
      <c r="BJ207" s="102"/>
      <c r="BK207" s="102"/>
      <c r="BL207" s="102"/>
      <c r="BM207" s="102"/>
      <c r="BN207" s="102"/>
      <c r="BO207" s="102"/>
      <c r="BP207" s="102"/>
      <c r="BQ207" s="102"/>
    </row>
    <row r="208" spans="1:69" s="98" customFormat="1" ht="13.2">
      <c r="A208" s="99"/>
      <c r="B208" s="100"/>
      <c r="C208" s="101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  <c r="AE208" s="102"/>
      <c r="AF208" s="102"/>
      <c r="AG208" s="102"/>
      <c r="AH208" s="102"/>
      <c r="AI208" s="102"/>
      <c r="AJ208" s="102"/>
      <c r="AK208" s="102"/>
      <c r="AL208" s="102"/>
      <c r="AM208" s="102"/>
      <c r="AN208" s="102"/>
      <c r="AO208" s="102"/>
      <c r="AP208" s="102"/>
      <c r="AQ208" s="102"/>
      <c r="AR208" s="102"/>
      <c r="AS208" s="102"/>
      <c r="AT208" s="102"/>
      <c r="AU208" s="102"/>
      <c r="AV208" s="102"/>
      <c r="AW208" s="102"/>
      <c r="AX208" s="102"/>
      <c r="AY208" s="102"/>
      <c r="AZ208" s="102"/>
      <c r="BA208" s="102"/>
      <c r="BB208" s="102"/>
      <c r="BC208" s="102"/>
      <c r="BD208" s="102"/>
      <c r="BE208" s="102"/>
      <c r="BF208" s="102"/>
      <c r="BG208" s="102"/>
      <c r="BH208" s="102"/>
      <c r="BI208" s="102"/>
      <c r="BJ208" s="102"/>
      <c r="BK208" s="102"/>
      <c r="BL208" s="102"/>
      <c r="BM208" s="102"/>
      <c r="BN208" s="102"/>
      <c r="BO208" s="102"/>
      <c r="BP208" s="102"/>
      <c r="BQ208" s="102"/>
    </row>
    <row r="209" spans="1:69" s="98" customFormat="1" ht="13.2">
      <c r="A209" s="99"/>
      <c r="B209" s="100"/>
      <c r="C209" s="101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  <c r="AE209" s="102"/>
      <c r="AF209" s="102"/>
      <c r="AG209" s="102"/>
      <c r="AH209" s="102"/>
      <c r="AI209" s="102"/>
      <c r="AJ209" s="102"/>
      <c r="AK209" s="102"/>
      <c r="AL209" s="102"/>
      <c r="AM209" s="102"/>
      <c r="AN209" s="102"/>
      <c r="AO209" s="102"/>
      <c r="AP209" s="102"/>
      <c r="AQ209" s="102"/>
      <c r="AR209" s="102"/>
      <c r="AS209" s="102"/>
      <c r="AT209" s="102"/>
      <c r="AU209" s="102"/>
      <c r="AV209" s="102"/>
      <c r="AW209" s="102"/>
      <c r="AX209" s="102"/>
      <c r="AY209" s="102"/>
      <c r="AZ209" s="102"/>
      <c r="BA209" s="102"/>
      <c r="BB209" s="102"/>
      <c r="BC209" s="102"/>
      <c r="BD209" s="102"/>
      <c r="BE209" s="102"/>
      <c r="BF209" s="102"/>
      <c r="BG209" s="102"/>
      <c r="BH209" s="102"/>
      <c r="BI209" s="102"/>
      <c r="BJ209" s="102"/>
      <c r="BK209" s="102"/>
      <c r="BL209" s="102"/>
      <c r="BM209" s="102"/>
      <c r="BN209" s="102"/>
      <c r="BO209" s="102"/>
      <c r="BP209" s="102"/>
      <c r="BQ209" s="102"/>
    </row>
    <row r="210" spans="1:69" s="98" customFormat="1" ht="13.2">
      <c r="A210" s="99"/>
      <c r="B210" s="100"/>
      <c r="C210" s="101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  <c r="AE210" s="102"/>
      <c r="AF210" s="102"/>
      <c r="AG210" s="102"/>
      <c r="AH210" s="102"/>
      <c r="AI210" s="102"/>
      <c r="AJ210" s="102"/>
      <c r="AK210" s="102"/>
      <c r="AL210" s="102"/>
      <c r="AM210" s="102"/>
      <c r="AN210" s="102"/>
      <c r="AO210" s="102"/>
      <c r="AP210" s="102"/>
      <c r="AQ210" s="102"/>
      <c r="AR210" s="102"/>
      <c r="AS210" s="102"/>
      <c r="AT210" s="102"/>
      <c r="AU210" s="102"/>
      <c r="AV210" s="102"/>
      <c r="AW210" s="102"/>
      <c r="AX210" s="102"/>
      <c r="AY210" s="102"/>
      <c r="AZ210" s="102"/>
      <c r="BA210" s="102"/>
      <c r="BB210" s="102"/>
      <c r="BC210" s="102"/>
      <c r="BD210" s="102"/>
      <c r="BE210" s="102"/>
      <c r="BF210" s="102"/>
      <c r="BG210" s="102"/>
      <c r="BH210" s="102"/>
      <c r="BI210" s="102"/>
      <c r="BJ210" s="102"/>
      <c r="BK210" s="102"/>
      <c r="BL210" s="102"/>
      <c r="BM210" s="102"/>
      <c r="BN210" s="102"/>
      <c r="BO210" s="102"/>
      <c r="BP210" s="102"/>
      <c r="BQ210" s="102"/>
    </row>
    <row r="211" spans="1:69" s="98" customFormat="1" ht="13.2">
      <c r="A211" s="99"/>
      <c r="B211" s="100"/>
      <c r="C211" s="101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  <c r="AE211" s="102"/>
      <c r="AF211" s="102"/>
      <c r="AG211" s="102"/>
      <c r="AH211" s="102"/>
      <c r="AI211" s="102"/>
      <c r="AJ211" s="102"/>
      <c r="AK211" s="102"/>
      <c r="AL211" s="102"/>
      <c r="AM211" s="102"/>
      <c r="AN211" s="102"/>
      <c r="AO211" s="102"/>
      <c r="AP211" s="102"/>
      <c r="AQ211" s="102"/>
      <c r="AR211" s="102"/>
      <c r="AS211" s="102"/>
      <c r="AT211" s="102"/>
      <c r="AU211" s="102"/>
      <c r="AV211" s="102"/>
      <c r="AW211" s="102"/>
      <c r="AX211" s="102"/>
      <c r="AY211" s="102"/>
      <c r="AZ211" s="102"/>
      <c r="BA211" s="102"/>
      <c r="BB211" s="102"/>
      <c r="BC211" s="102"/>
      <c r="BD211" s="102"/>
      <c r="BE211" s="102"/>
      <c r="BF211" s="102"/>
      <c r="BG211" s="102"/>
      <c r="BH211" s="102"/>
      <c r="BI211" s="102"/>
      <c r="BJ211" s="102"/>
      <c r="BK211" s="102"/>
      <c r="BL211" s="102"/>
      <c r="BM211" s="102"/>
      <c r="BN211" s="102"/>
      <c r="BO211" s="102"/>
      <c r="BP211" s="102"/>
      <c r="BQ211" s="102"/>
    </row>
    <row r="212" spans="1:69" s="98" customFormat="1" ht="13.2">
      <c r="A212" s="99"/>
      <c r="B212" s="100"/>
      <c r="C212" s="101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  <c r="AD212" s="102"/>
      <c r="AE212" s="102"/>
      <c r="AF212" s="102"/>
      <c r="AG212" s="102"/>
      <c r="AH212" s="102"/>
      <c r="AI212" s="102"/>
      <c r="AJ212" s="102"/>
      <c r="AK212" s="102"/>
      <c r="AL212" s="102"/>
      <c r="AM212" s="102"/>
      <c r="AN212" s="102"/>
      <c r="AO212" s="102"/>
      <c r="AP212" s="102"/>
      <c r="AQ212" s="102"/>
      <c r="AR212" s="102"/>
      <c r="AS212" s="102"/>
      <c r="AT212" s="102"/>
      <c r="AU212" s="102"/>
      <c r="AV212" s="102"/>
      <c r="AW212" s="102"/>
      <c r="AX212" s="102"/>
      <c r="AY212" s="102"/>
      <c r="AZ212" s="102"/>
      <c r="BA212" s="102"/>
      <c r="BB212" s="102"/>
      <c r="BC212" s="102"/>
      <c r="BD212" s="102"/>
      <c r="BE212" s="102"/>
      <c r="BF212" s="102"/>
      <c r="BG212" s="102"/>
      <c r="BH212" s="102"/>
      <c r="BI212" s="102"/>
      <c r="BJ212" s="102"/>
      <c r="BK212" s="102"/>
      <c r="BL212" s="102"/>
      <c r="BM212" s="102"/>
      <c r="BN212" s="102"/>
      <c r="BO212" s="102"/>
      <c r="BP212" s="102"/>
      <c r="BQ212" s="102"/>
    </row>
    <row r="213" spans="1:69" s="98" customFormat="1" ht="13.2">
      <c r="A213" s="94"/>
      <c r="B213" s="95"/>
      <c r="C213" s="113"/>
      <c r="D213" s="114"/>
      <c r="E213" s="114"/>
      <c r="F213" s="114"/>
      <c r="G213" s="114"/>
      <c r="H213" s="114"/>
      <c r="I213" s="114"/>
      <c r="J213" s="114"/>
      <c r="K213" s="114"/>
      <c r="L213" s="114"/>
      <c r="M213" s="114"/>
      <c r="N213" s="114"/>
      <c r="O213" s="114"/>
      <c r="P213" s="114"/>
      <c r="Q213" s="114"/>
      <c r="R213" s="114"/>
      <c r="S213" s="114"/>
      <c r="T213" s="114"/>
      <c r="U213" s="114"/>
      <c r="V213" s="114"/>
      <c r="W213" s="114"/>
      <c r="X213" s="114"/>
      <c r="Y213" s="114"/>
      <c r="Z213" s="114"/>
      <c r="AA213" s="114"/>
      <c r="AB213" s="114"/>
      <c r="AC213" s="114"/>
      <c r="AD213" s="114"/>
      <c r="AE213" s="114"/>
      <c r="AF213" s="114"/>
      <c r="AG213" s="114"/>
      <c r="AH213" s="114"/>
      <c r="AI213" s="114"/>
      <c r="AJ213" s="114"/>
      <c r="AK213" s="114"/>
      <c r="AL213" s="114"/>
      <c r="AM213" s="114"/>
      <c r="AN213" s="114"/>
      <c r="AO213" s="114"/>
      <c r="AP213" s="114"/>
      <c r="AQ213" s="114"/>
      <c r="AR213" s="114"/>
      <c r="AS213" s="114"/>
      <c r="AT213" s="114"/>
      <c r="AU213" s="114"/>
      <c r="AV213" s="114"/>
      <c r="AW213" s="114"/>
      <c r="AX213" s="114"/>
      <c r="AY213" s="114"/>
      <c r="AZ213" s="114"/>
      <c r="BA213" s="114"/>
      <c r="BB213" s="114"/>
      <c r="BC213" s="114"/>
      <c r="BD213" s="114"/>
      <c r="BE213" s="114"/>
      <c r="BF213" s="114"/>
      <c r="BG213" s="114"/>
      <c r="BH213" s="114"/>
      <c r="BI213" s="114"/>
      <c r="BJ213" s="114"/>
      <c r="BK213" s="114"/>
      <c r="BL213" s="114"/>
      <c r="BM213" s="114"/>
      <c r="BN213" s="114"/>
      <c r="BO213" s="114"/>
      <c r="BP213" s="114"/>
      <c r="BQ213" s="114"/>
    </row>
    <row r="214" spans="1:69" s="98" customFormat="1" ht="13.2">
      <c r="A214" s="115"/>
      <c r="B214" s="116"/>
      <c r="C214" s="117"/>
      <c r="D214" s="118"/>
      <c r="E214" s="118"/>
      <c r="F214" s="118"/>
      <c r="G214" s="118"/>
      <c r="H214" s="118"/>
      <c r="I214" s="118"/>
      <c r="J214" s="118"/>
      <c r="K214" s="118"/>
      <c r="L214" s="118"/>
      <c r="M214" s="118"/>
      <c r="N214" s="118"/>
      <c r="O214" s="118"/>
      <c r="P214" s="118"/>
      <c r="Q214" s="118"/>
      <c r="R214" s="118"/>
      <c r="S214" s="118"/>
      <c r="T214" s="118"/>
      <c r="U214" s="118"/>
      <c r="V214" s="118"/>
      <c r="W214" s="118"/>
      <c r="X214" s="118"/>
      <c r="Y214" s="118"/>
      <c r="Z214" s="118"/>
      <c r="AA214" s="118"/>
      <c r="AB214" s="118"/>
      <c r="AC214" s="118"/>
      <c r="AD214" s="118"/>
      <c r="AE214" s="118"/>
      <c r="AF214" s="118"/>
      <c r="AG214" s="118"/>
      <c r="AH214" s="118"/>
      <c r="AI214" s="118"/>
      <c r="AJ214" s="118"/>
      <c r="AK214" s="118"/>
      <c r="AL214" s="118"/>
      <c r="AM214" s="118"/>
      <c r="AN214" s="118"/>
      <c r="AO214" s="118"/>
      <c r="AP214" s="118"/>
      <c r="AQ214" s="118"/>
      <c r="AR214" s="118"/>
      <c r="AS214" s="118"/>
      <c r="AT214" s="118"/>
      <c r="AU214" s="118"/>
      <c r="AV214" s="118"/>
      <c r="AW214" s="118"/>
      <c r="AX214" s="118"/>
      <c r="AY214" s="118"/>
      <c r="AZ214" s="118"/>
      <c r="BA214" s="118"/>
      <c r="BB214" s="118"/>
      <c r="BC214" s="118"/>
      <c r="BD214" s="118"/>
      <c r="BE214" s="118"/>
      <c r="BF214" s="118"/>
      <c r="BG214" s="118"/>
      <c r="BH214" s="118"/>
      <c r="BI214" s="118"/>
      <c r="BJ214" s="118"/>
      <c r="BK214" s="118"/>
      <c r="BL214" s="118"/>
      <c r="BM214" s="118"/>
      <c r="BN214" s="118"/>
      <c r="BO214" s="118"/>
      <c r="BP214" s="118"/>
      <c r="BQ214" s="118"/>
    </row>
    <row r="216" spans="1:69">
      <c r="C216" s="120"/>
      <c r="D216" s="120"/>
      <c r="E216" s="120"/>
      <c r="F216" s="120"/>
      <c r="G216" s="120"/>
      <c r="H216" s="120"/>
      <c r="I216" s="120"/>
      <c r="J216" s="120"/>
      <c r="K216" s="120"/>
      <c r="L216" s="120"/>
      <c r="M216" s="120"/>
      <c r="N216" s="120"/>
      <c r="O216" s="120"/>
      <c r="P216" s="120"/>
      <c r="Q216" s="120"/>
      <c r="R216" s="120"/>
      <c r="S216" s="12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DK158"/>
  <sheetViews>
    <sheetView showGridLines="0" zoomScale="85" zoomScaleNormal="85" workbookViewId="0">
      <pane xSplit="2" topLeftCell="C1" activePane="topRight" state="frozen"/>
      <selection activeCell="D20" sqref="D20"/>
      <selection pane="topRight" activeCell="D6" sqref="D6:D13"/>
    </sheetView>
  </sheetViews>
  <sheetFormatPr baseColWidth="10" defaultColWidth="10.88671875" defaultRowHeight="13.2"/>
  <cols>
    <col min="1" max="1" width="17.5546875" bestFit="1" customWidth="1"/>
    <col min="2" max="2" width="25.6640625" bestFit="1" customWidth="1"/>
    <col min="3" max="3" width="19.109375" style="206" bestFit="1" customWidth="1"/>
    <col min="4" max="4" width="19.109375" style="161" bestFit="1" customWidth="1"/>
    <col min="5" max="5" width="19.109375" style="161" customWidth="1"/>
    <col min="6" max="6" width="27" style="206" bestFit="1" customWidth="1"/>
    <col min="7" max="7" width="27" style="161" bestFit="1" customWidth="1"/>
    <col min="8" max="8" width="27" style="161" customWidth="1"/>
    <col min="9" max="9" width="29.88671875" style="206" bestFit="1" customWidth="1"/>
    <col min="10" max="10" width="29.88671875" style="161" bestFit="1" customWidth="1"/>
    <col min="11" max="11" width="29.88671875" style="161" customWidth="1"/>
    <col min="12" max="14" width="29.88671875" style="161" hidden="1" customWidth="1"/>
    <col min="15" max="17" width="14.44140625" style="161" customWidth="1"/>
    <col min="18" max="19" width="18.33203125" style="161" customWidth="1"/>
    <col min="20" max="20" width="19" style="161" customWidth="1"/>
    <col min="21" max="21" width="14.44140625" style="206" customWidth="1"/>
    <col min="22" max="23" width="14.44140625" style="161" customWidth="1"/>
    <col min="24" max="24" width="19.5546875" style="161" hidden="1" customWidth="1"/>
    <col min="25" max="25" width="17.109375" style="161" hidden="1" customWidth="1"/>
    <col min="26" max="26" width="21" style="161" hidden="1" customWidth="1"/>
    <col min="27" max="27" width="25.6640625" style="161" bestFit="1" customWidth="1"/>
    <col min="28" max="28" width="66.6640625" style="161" bestFit="1" customWidth="1"/>
    <col min="29" max="29" width="15.6640625" style="161" bestFit="1" customWidth="1"/>
    <col min="30" max="31" width="16.44140625" style="161" bestFit="1" customWidth="1"/>
    <col min="32" max="32" width="67.33203125" style="161" bestFit="1" customWidth="1"/>
    <col min="33" max="33" width="15" style="161" bestFit="1" customWidth="1"/>
    <col min="34" max="35" width="16.33203125" style="161" bestFit="1" customWidth="1"/>
    <col min="36" max="36" width="67.33203125" style="161" bestFit="1" customWidth="1"/>
    <col min="37" max="37" width="15" style="161" bestFit="1" customWidth="1"/>
    <col min="38" max="39" width="16.33203125" style="161" bestFit="1" customWidth="1"/>
    <col min="40" max="40" width="67.33203125" style="161" bestFit="1" customWidth="1"/>
    <col min="41" max="41" width="15" style="161" bestFit="1" customWidth="1"/>
    <col min="42" max="43" width="16.33203125" style="161" bestFit="1" customWidth="1"/>
    <col min="44" max="44" width="67.33203125" style="161" bestFit="1" customWidth="1"/>
    <col min="45" max="45" width="15" style="161" bestFit="1" customWidth="1"/>
    <col min="46" max="47" width="16.33203125" style="161" bestFit="1" customWidth="1"/>
    <col min="48" max="48" width="74.109375" style="161" bestFit="1" customWidth="1"/>
    <col min="49" max="49" width="15" style="161" bestFit="1" customWidth="1"/>
    <col min="50" max="51" width="16.33203125" style="161" bestFit="1" customWidth="1"/>
    <col min="52" max="52" width="67.33203125" style="161" bestFit="1" customWidth="1"/>
    <col min="53" max="53" width="15" style="161" bestFit="1" customWidth="1"/>
    <col min="54" max="55" width="16.33203125" style="161" bestFit="1" customWidth="1"/>
    <col min="56" max="56" width="67.33203125" style="161" bestFit="1" customWidth="1"/>
    <col min="57" max="57" width="15" style="161" bestFit="1" customWidth="1"/>
    <col min="58" max="59" width="16.33203125" style="161" bestFit="1" customWidth="1"/>
    <col min="60" max="60" width="69.44140625" style="161" bestFit="1" customWidth="1"/>
    <col min="61" max="61" width="15" style="161" bestFit="1" customWidth="1"/>
    <col min="62" max="63" width="16.33203125" style="161" bestFit="1" customWidth="1"/>
    <col min="64" max="64" width="19.44140625" style="161" bestFit="1" customWidth="1"/>
    <col min="65" max="65" width="16.109375" style="161" bestFit="1" customWidth="1"/>
    <col min="66" max="67" width="17.33203125" style="161" bestFit="1" customWidth="1"/>
    <col min="68" max="68" width="30.109375" style="161" customWidth="1"/>
    <col min="69" max="69" width="21" style="161" bestFit="1" customWidth="1"/>
    <col min="70" max="70" width="13.5546875" style="161" bestFit="1" customWidth="1"/>
    <col min="71" max="71" width="14.88671875" style="161" customWidth="1"/>
    <col min="72" max="72" width="12" style="161" customWidth="1"/>
    <col min="73" max="73" width="13.6640625" style="161" customWidth="1"/>
    <col min="74" max="74" width="15" style="161" customWidth="1"/>
    <col min="75" max="75" width="19.109375" style="161" bestFit="1" customWidth="1"/>
    <col min="76" max="76" width="21" style="161" bestFit="1" customWidth="1"/>
    <col min="77" max="77" width="17.33203125" style="161" customWidth="1"/>
    <col min="78" max="78" width="15.44140625" style="161" customWidth="1"/>
    <col min="79" max="79" width="19.109375" style="161" customWidth="1"/>
    <col min="80" max="80" width="20.6640625" style="161" customWidth="1"/>
    <col min="81" max="81" width="30.33203125" style="161" customWidth="1"/>
    <col min="82" max="82" width="14.44140625" style="161" customWidth="1"/>
    <col min="83" max="83" width="16" style="161" customWidth="1"/>
    <col min="84" max="86" width="10.88671875" style="161" customWidth="1"/>
    <col min="87" max="87" width="14.109375" style="161" bestFit="1" customWidth="1"/>
    <col min="88" max="89" width="10.88671875" style="161" customWidth="1"/>
    <col min="90" max="90" width="17.6640625" style="161" bestFit="1" customWidth="1"/>
    <col min="91" max="91" width="11.5546875" style="161" bestFit="1" customWidth="1"/>
    <col min="92" max="92" width="14.109375" style="161" bestFit="1" customWidth="1"/>
    <col min="93" max="16384" width="10.88671875" style="11"/>
  </cols>
  <sheetData>
    <row r="1" spans="1:92" s="14" customFormat="1" ht="26.4">
      <c r="A1" s="14" t="s">
        <v>2</v>
      </c>
      <c r="B1" s="14" t="s">
        <v>1</v>
      </c>
      <c r="C1" s="201" t="s">
        <v>1034</v>
      </c>
      <c r="D1" s="142" t="s">
        <v>1040</v>
      </c>
      <c r="E1" s="143" t="s">
        <v>185</v>
      </c>
      <c r="F1" s="210" t="s">
        <v>1035</v>
      </c>
      <c r="G1" s="144" t="s">
        <v>1042</v>
      </c>
      <c r="H1" s="143" t="s">
        <v>186</v>
      </c>
      <c r="I1" s="210" t="s">
        <v>1020</v>
      </c>
      <c r="J1" s="144" t="s">
        <v>1036</v>
      </c>
      <c r="K1" s="143" t="s">
        <v>187</v>
      </c>
      <c r="L1" s="143" t="s">
        <v>148</v>
      </c>
      <c r="M1" s="143" t="s">
        <v>152</v>
      </c>
      <c r="N1" s="143" t="s">
        <v>69</v>
      </c>
      <c r="O1" s="143" t="s">
        <v>153</v>
      </c>
      <c r="P1" s="143" t="s">
        <v>208</v>
      </c>
      <c r="Q1" s="143" t="s">
        <v>188</v>
      </c>
      <c r="R1" s="143" t="s">
        <v>154</v>
      </c>
      <c r="S1" s="143" t="s">
        <v>209</v>
      </c>
      <c r="T1" s="143" t="s">
        <v>189</v>
      </c>
      <c r="U1" s="200" t="s">
        <v>1021</v>
      </c>
      <c r="V1" s="143" t="s">
        <v>1037</v>
      </c>
      <c r="W1" s="143" t="s">
        <v>190</v>
      </c>
      <c r="X1" s="143" t="s">
        <v>149</v>
      </c>
      <c r="Y1" s="143" t="s">
        <v>155</v>
      </c>
      <c r="Z1" s="143" t="s">
        <v>70</v>
      </c>
      <c r="AA1" s="200" t="s">
        <v>1</v>
      </c>
      <c r="AB1" s="200" t="s">
        <v>3</v>
      </c>
      <c r="AC1" s="200" t="s">
        <v>4</v>
      </c>
      <c r="AD1" s="200" t="s">
        <v>5</v>
      </c>
      <c r="AE1" s="200" t="s">
        <v>6</v>
      </c>
      <c r="AF1" s="200" t="s">
        <v>34</v>
      </c>
      <c r="AG1" s="200" t="s">
        <v>7</v>
      </c>
      <c r="AH1" s="200" t="s">
        <v>8</v>
      </c>
      <c r="AI1" s="200" t="s">
        <v>9</v>
      </c>
      <c r="AJ1" s="200" t="s">
        <v>35</v>
      </c>
      <c r="AK1" s="200" t="s">
        <v>10</v>
      </c>
      <c r="AL1" s="200" t="s">
        <v>11</v>
      </c>
      <c r="AM1" s="200" t="s">
        <v>12</v>
      </c>
      <c r="AN1" s="200" t="s">
        <v>36</v>
      </c>
      <c r="AO1" s="200" t="s">
        <v>13</v>
      </c>
      <c r="AP1" s="200" t="s">
        <v>14</v>
      </c>
      <c r="AQ1" s="200" t="s">
        <v>15</v>
      </c>
      <c r="AR1" s="200" t="s">
        <v>37</v>
      </c>
      <c r="AS1" s="200" t="s">
        <v>16</v>
      </c>
      <c r="AT1" s="200" t="s">
        <v>17</v>
      </c>
      <c r="AU1" s="200" t="s">
        <v>18</v>
      </c>
      <c r="AV1" s="200" t="s">
        <v>38</v>
      </c>
      <c r="AW1" s="200" t="s">
        <v>19</v>
      </c>
      <c r="AX1" s="200" t="s">
        <v>20</v>
      </c>
      <c r="AY1" s="200" t="s">
        <v>21</v>
      </c>
      <c r="AZ1" s="200" t="s">
        <v>39</v>
      </c>
      <c r="BA1" s="200" t="s">
        <v>22</v>
      </c>
      <c r="BB1" s="200" t="s">
        <v>23</v>
      </c>
      <c r="BC1" s="200" t="s">
        <v>24</v>
      </c>
      <c r="BD1" s="200" t="s">
        <v>40</v>
      </c>
      <c r="BE1" s="200" t="s">
        <v>25</v>
      </c>
      <c r="BF1" s="200" t="s">
        <v>26</v>
      </c>
      <c r="BG1" s="200" t="s">
        <v>27</v>
      </c>
      <c r="BH1" s="200" t="s">
        <v>41</v>
      </c>
      <c r="BI1" s="200" t="s">
        <v>28</v>
      </c>
      <c r="BJ1" s="200" t="s">
        <v>29</v>
      </c>
      <c r="BK1" s="200" t="s">
        <v>30</v>
      </c>
      <c r="BL1" s="200" t="s">
        <v>42</v>
      </c>
      <c r="BM1" s="200" t="s">
        <v>31</v>
      </c>
      <c r="BN1" s="200" t="s">
        <v>32</v>
      </c>
      <c r="BO1" s="200" t="s">
        <v>33</v>
      </c>
      <c r="BP1" s="143" t="s">
        <v>67</v>
      </c>
      <c r="BQ1" s="143" t="s">
        <v>56</v>
      </c>
      <c r="BR1" s="143" t="s">
        <v>57</v>
      </c>
      <c r="BS1" s="143" t="s">
        <v>58</v>
      </c>
      <c r="BT1" s="143" t="s">
        <v>59</v>
      </c>
      <c r="BU1" s="143" t="s">
        <v>71</v>
      </c>
      <c r="BV1" s="143" t="s">
        <v>127</v>
      </c>
      <c r="BW1" s="143" t="s">
        <v>73</v>
      </c>
      <c r="BX1" s="143" t="s">
        <v>74</v>
      </c>
      <c r="BY1" s="143" t="s">
        <v>75</v>
      </c>
      <c r="BZ1" s="143" t="s">
        <v>76</v>
      </c>
      <c r="CA1" s="143" t="s">
        <v>128</v>
      </c>
      <c r="CB1" s="143" t="s">
        <v>77</v>
      </c>
      <c r="CC1" s="143" t="s">
        <v>78</v>
      </c>
      <c r="CD1" s="143" t="s">
        <v>79</v>
      </c>
      <c r="CE1" s="143" t="s">
        <v>60</v>
      </c>
      <c r="CF1" s="143" t="s">
        <v>80</v>
      </c>
      <c r="CG1" s="143" t="s">
        <v>61</v>
      </c>
      <c r="CH1" s="143" t="s">
        <v>62</v>
      </c>
      <c r="CI1" s="143" t="s">
        <v>63</v>
      </c>
      <c r="CJ1" s="143" t="s">
        <v>64</v>
      </c>
      <c r="CK1" s="143" t="s">
        <v>65</v>
      </c>
      <c r="CL1" s="143" t="s">
        <v>66</v>
      </c>
      <c r="CM1" s="144" t="s">
        <v>535</v>
      </c>
      <c r="CN1" s="143" t="s">
        <v>68</v>
      </c>
    </row>
    <row r="2" spans="1:92" s="17" customFormat="1" ht="13.8">
      <c r="A2" s="4">
        <v>21</v>
      </c>
      <c r="B2" s="4" t="s">
        <v>1029</v>
      </c>
      <c r="C2" s="202">
        <v>3046350</v>
      </c>
      <c r="D2" s="202">
        <v>3039414.6351746619</v>
      </c>
      <c r="E2" s="222">
        <f>D2/C2-1</f>
        <v>-2.2766145798539528E-3</v>
      </c>
      <c r="F2" s="211">
        <v>1765276</v>
      </c>
      <c r="G2" s="211">
        <v>1855013.281565323</v>
      </c>
      <c r="H2" s="222">
        <f t="shared" ref="H2:H40" si="0">G2/F2-1</f>
        <v>5.0834703222228717E-2</v>
      </c>
      <c r="I2" s="211">
        <v>901763</v>
      </c>
      <c r="J2" s="211">
        <v>839191.20879363373</v>
      </c>
      <c r="K2" s="222">
        <f t="shared" ref="K2" si="1">J2/I2-1</f>
        <v>-6.9388288504148243E-2</v>
      </c>
      <c r="L2" s="146"/>
      <c r="M2" s="146"/>
      <c r="N2" s="145"/>
      <c r="O2" s="146"/>
      <c r="P2" s="146"/>
      <c r="Q2" s="145"/>
      <c r="R2" s="146"/>
      <c r="S2" s="146"/>
      <c r="T2" s="145"/>
      <c r="U2" s="237">
        <v>0.32800000000000001</v>
      </c>
      <c r="V2" s="237">
        <v>0.31014028242249136</v>
      </c>
      <c r="W2" s="222" t="str">
        <f t="shared" ref="W2:W40" si="2">IF(ISERROR(ROUND((V2-U2)*100,1) &amp; " pt(s)"),"NC",(ROUND((V2-U2)*100,1) &amp;" pt(s)"))</f>
        <v>-1,8 pt(s)</v>
      </c>
      <c r="X2" s="229"/>
      <c r="Y2" s="229"/>
      <c r="Z2" s="230"/>
      <c r="AA2" s="241"/>
      <c r="AB2" s="242"/>
      <c r="AC2" s="242"/>
      <c r="AD2" s="242"/>
      <c r="AE2" s="242"/>
      <c r="AF2" s="242"/>
      <c r="AG2" s="242"/>
      <c r="AH2" s="242"/>
      <c r="AI2" s="242"/>
      <c r="AJ2" s="242"/>
      <c r="AK2" s="242"/>
      <c r="AL2" s="242"/>
      <c r="AM2" s="242"/>
      <c r="AN2" s="242"/>
      <c r="AO2" s="242"/>
      <c r="AP2" s="242"/>
      <c r="AQ2" s="242"/>
      <c r="AR2" s="242"/>
      <c r="AS2" s="242"/>
      <c r="AT2" s="242"/>
      <c r="AU2" s="242"/>
      <c r="AV2" s="242"/>
      <c r="AW2" s="242"/>
      <c r="AX2" s="242"/>
      <c r="AY2" s="242"/>
      <c r="AZ2" s="242"/>
      <c r="BA2" s="242"/>
      <c r="BB2" s="242"/>
      <c r="BC2" s="242"/>
      <c r="BD2" s="242"/>
      <c r="BE2" s="242"/>
      <c r="BF2" s="242"/>
      <c r="BG2" s="242"/>
      <c r="BH2" s="242"/>
      <c r="BI2" s="242"/>
      <c r="BJ2" s="242"/>
      <c r="BK2" s="242"/>
      <c r="BL2" s="242"/>
      <c r="BM2" s="242"/>
      <c r="BN2" s="242"/>
      <c r="BO2" s="242"/>
      <c r="BP2" s="241"/>
      <c r="BQ2" s="243"/>
      <c r="BR2" s="243"/>
      <c r="BS2" s="243"/>
      <c r="BT2" s="243"/>
      <c r="BU2" s="243"/>
      <c r="BV2" s="243"/>
      <c r="BW2" s="243"/>
      <c r="BX2" s="243"/>
      <c r="BY2" s="243"/>
      <c r="BZ2" s="243"/>
      <c r="CA2" s="243"/>
      <c r="CB2" s="243"/>
      <c r="CC2" s="243"/>
      <c r="CD2" s="243"/>
      <c r="CE2" s="244"/>
      <c r="CF2" s="243"/>
      <c r="CG2" s="243"/>
      <c r="CH2" s="243"/>
      <c r="CI2" s="243"/>
      <c r="CJ2" s="243"/>
      <c r="CK2" s="243"/>
      <c r="CL2" s="243"/>
      <c r="CM2" s="243"/>
      <c r="CN2" s="245"/>
    </row>
    <row r="3" spans="1:92" s="18" customFormat="1" ht="13.8">
      <c r="A3" s="3">
        <v>11</v>
      </c>
      <c r="B3" s="3" t="s">
        <v>102</v>
      </c>
      <c r="C3" s="203">
        <v>532981</v>
      </c>
      <c r="D3" s="203">
        <v>524470.66984797502</v>
      </c>
      <c r="E3" s="222">
        <f>D3/C3-1</f>
        <v>-1.5967417510239557E-2</v>
      </c>
      <c r="F3" s="203">
        <v>241909.05717083495</v>
      </c>
      <c r="G3" s="203">
        <v>288922.28466398269</v>
      </c>
      <c r="H3" s="222">
        <f t="shared" si="0"/>
        <v>0.19434256841382846</v>
      </c>
      <c r="I3" s="213">
        <v>67002.803487470374</v>
      </c>
      <c r="J3" s="213">
        <v>58776.396220908915</v>
      </c>
      <c r="K3" s="222">
        <f t="shared" ref="K3:K40" si="3">J3/I3-1</f>
        <v>-0.12277706063597482</v>
      </c>
      <c r="L3" s="149">
        <v>94213.064882124367</v>
      </c>
      <c r="M3" s="149">
        <v>108046.30866639402</v>
      </c>
      <c r="N3" s="150">
        <f t="shared" ref="N3:N39" si="4">M3/L3-1</f>
        <v>0.14682935749492132</v>
      </c>
      <c r="O3" s="151"/>
      <c r="P3" s="151"/>
      <c r="Q3" s="150"/>
      <c r="R3" s="148"/>
      <c r="S3" s="148"/>
      <c r="T3" s="150"/>
      <c r="U3" s="215">
        <v>0.28330129298849166</v>
      </c>
      <c r="V3" s="215">
        <v>0.27825208353183206</v>
      </c>
      <c r="W3" s="222" t="str">
        <f t="shared" si="2"/>
        <v>-0,5 pt(s)</v>
      </c>
      <c r="X3" s="232">
        <v>5339508.0368476091</v>
      </c>
      <c r="Y3" s="232">
        <v>5705882.8760323022</v>
      </c>
      <c r="Z3" s="228">
        <f t="shared" ref="Z3:Z39" si="5">Y3/X3-1</f>
        <v>6.8615841882128992E-2</v>
      </c>
      <c r="AA3" s="239" t="s">
        <v>102</v>
      </c>
      <c r="AB3" s="199" t="str">
        <f>VLOOKUP("IDF"&amp;"_"&amp;AB$42,dept_diff_tri!$B:$H,AB$41,0)</f>
        <v>Artistes, professeurs d'art (musique, danse, spectacles)</v>
      </c>
      <c r="AC3" s="198">
        <f>VLOOKUP("IDF"&amp;"_"&amp;AC$42,dept_diff_tri!$B:$H,AC$41,0)</f>
        <v>22367.93769151095</v>
      </c>
      <c r="AD3" s="198">
        <f>VLOOKUP("IDF"&amp;"_"&amp;AD$42,dept_diff_tri!$B:$H,AD$41,0)</f>
        <v>2155.1921731471111</v>
      </c>
      <c r="AE3" s="198">
        <f>VLOOKUP("IDF"&amp;"_"&amp;AE$42,dept_diff_tri!$B:$H,AE$41,0)</f>
        <v>9720.8732882102904</v>
      </c>
      <c r="AF3" s="199" t="str">
        <f>VLOOKUP("IDF"&amp;"_"&amp;AF$42,dept_diff_tri!$B:$H,AF$41,0)</f>
        <v>Ingénieurs et cadres d'études, R et D en informatique, chefs de projets informatiques</v>
      </c>
      <c r="AG3" s="198">
        <f>VLOOKUP("IDF"&amp;"_"&amp;AG$42,dept_diff_tri!$B:$H,AG$41,0)</f>
        <v>20022.548566544319</v>
      </c>
      <c r="AH3" s="198">
        <f>VLOOKUP("IDF"&amp;"_"&amp;AH$42,dept_diff_tri!$B:$H,AH$41,0)</f>
        <v>13211.206457802999</v>
      </c>
      <c r="AI3" s="198">
        <f>VLOOKUP("IDF"&amp;"_"&amp;AI$42,dept_diff_tri!$B:$H,AI$41,0)</f>
        <v>106.63948582040908</v>
      </c>
      <c r="AJ3" s="199" t="str">
        <f>VLOOKUP("IDF"&amp;"_"&amp;AJ$42,dept_diff_tri!$B:$H,AJ$41,0)</f>
        <v>Aides, apprentis, employés polyvalents de cuisine (y compris crêpes, pizzas, plonge …)</v>
      </c>
      <c r="AK3" s="198">
        <f>VLOOKUP("IDF"&amp;"_"&amp;AK$42,dept_diff_tri!$B:$H,AK$41,0)</f>
        <v>17851.722922958219</v>
      </c>
      <c r="AL3" s="198">
        <f>VLOOKUP("IDF"&amp;"_"&amp;AL$42,dept_diff_tri!$B:$H,AL$41,0)</f>
        <v>8466.4571095978245</v>
      </c>
      <c r="AM3" s="198">
        <f>VLOOKUP("IDF"&amp;"_"&amp;AM$42,dept_diff_tri!$B:$H,AM$41,0)</f>
        <v>2172.1775884946783</v>
      </c>
      <c r="AN3" s="199" t="str">
        <f>VLOOKUP("IDF"&amp;"_"&amp;AN$42,dept_diff_tri!$B:$H,AN$41,0)</f>
        <v>Agents d'entretien de locaux (y compris ATSEM)</v>
      </c>
      <c r="AO3" s="198">
        <f>VLOOKUP("IDF"&amp;"_"&amp;AO$42,dept_diff_tri!$B:$H,AO$41,0)</f>
        <v>15513.21009805987</v>
      </c>
      <c r="AP3" s="198">
        <f>VLOOKUP("IDF"&amp;"_"&amp;AP$42,dept_diff_tri!$B:$H,AP$41,0)</f>
        <v>6180.1330258037078</v>
      </c>
      <c r="AQ3" s="198">
        <f>VLOOKUP("IDF"&amp;"_"&amp;AQ$42,dept_diff_tri!$B:$H,AQ$41,0)</f>
        <v>2216.2468167391939</v>
      </c>
      <c r="AR3" s="199" t="str">
        <f>VLOOKUP("IDF"&amp;"_"&amp;AR$42,dept_diff_tri!$B:$H,AR$41,0)</f>
        <v>Serveurs de cafés, de restaurants et commis</v>
      </c>
      <c r="AS3" s="198">
        <f>VLOOKUP("IDF"&amp;"_"&amp;AS$42,dept_diff_tri!$B:$H,AS$41,0)</f>
        <v>14940.577750304252</v>
      </c>
      <c r="AT3" s="198">
        <f>VLOOKUP("IDF"&amp;"_"&amp;AT$42,dept_diff_tri!$B:$H,AT$41,0)</f>
        <v>9735.9462532540401</v>
      </c>
      <c r="AU3" s="198">
        <f>VLOOKUP("IDF"&amp;"_"&amp;AU$42,dept_diff_tri!$B:$H,AU$41,0)</f>
        <v>3166.8508399867851</v>
      </c>
      <c r="AV3" s="199" t="str">
        <f>VLOOKUP("IDF"&amp;"_"&amp;AV$42,dept_diff_tri!$B:$H,AV$41,0)</f>
        <v>Agents de sécurité et de surveillance, enquêteurs privés et métiers assimilés</v>
      </c>
      <c r="AW3" s="198">
        <f>VLOOKUP("IDF"&amp;"_"&amp;AW$42,dept_diff_tri!$B:$H,AW$41,0)</f>
        <v>13519.524867131411</v>
      </c>
      <c r="AX3" s="198">
        <f>VLOOKUP("IDF"&amp;"_"&amp;AX$42,dept_diff_tri!$B:$H,AX$41,0)</f>
        <v>8608.9147619560936</v>
      </c>
      <c r="AY3" s="198">
        <f>VLOOKUP("IDF"&amp;"_"&amp;AY$42,dept_diff_tri!$B:$H,AY$41,0)</f>
        <v>2466.4090192222639</v>
      </c>
      <c r="AZ3" s="199" t="str">
        <f>VLOOKUP("IDF"&amp;"_"&amp;AZ$42,dept_diff_tri!$B:$H,AZ$41,0)</f>
        <v>Secrétaires bureautiques et assimilés (y compris secrétaires médicales)</v>
      </c>
      <c r="BA3" s="198">
        <f>VLOOKUP("IDF"&amp;"_"&amp;BA$42,dept_diff_tri!$B:$H,BA$41,0)</f>
        <v>11010.122917537275</v>
      </c>
      <c r="BB3" s="198">
        <f>VLOOKUP("IDF"&amp;"_"&amp;BB$42,dept_diff_tri!$B:$H,BB$41,0)</f>
        <v>4737.4820372006589</v>
      </c>
      <c r="BC3" s="198">
        <f>VLOOKUP("IDF"&amp;"_"&amp;BC$42,dept_diff_tri!$B:$H,BC$41,0)</f>
        <v>369.02435944187829</v>
      </c>
      <c r="BD3" s="199" t="str">
        <f>VLOOKUP("IDF"&amp;"_"&amp;BD$42,dept_diff_tri!$B:$H,BD$41,0)</f>
        <v>Aides à domicile, aides ménagères, travailleuses familiales</v>
      </c>
      <c r="BE3" s="198">
        <f>VLOOKUP("IDF"&amp;"_"&amp;BE$42,dept_diff_tri!$B:$H,BE$41,0)</f>
        <v>10839.574285884133</v>
      </c>
      <c r="BF3" s="198">
        <f>VLOOKUP("IDF"&amp;"_"&amp;BF$42,dept_diff_tri!$B:$H,BF$41,0)</f>
        <v>8960.1754621548807</v>
      </c>
      <c r="BG3" s="198">
        <f>VLOOKUP("IDF"&amp;"_"&amp;BG$42,dept_diff_tri!$B:$H,BG$41,0)</f>
        <v>818.71811312001591</v>
      </c>
      <c r="BH3" s="199" t="str">
        <f>VLOOKUP("IDF"&amp;"_"&amp;BH$42,dept_diff_tri!$B:$H,BH$41,0)</f>
        <v>Aides-soignants (aides médico-psychologiques, auxiliaires de puériculture, assistants médicaux…)</v>
      </c>
      <c r="BI3" s="198">
        <f>VLOOKUP("IDF"&amp;"_"&amp;BI$42,dept_diff_tri!$B:$H,BI$41,0)</f>
        <v>10438.555860070357</v>
      </c>
      <c r="BJ3" s="198">
        <f>VLOOKUP("IDF"&amp;"_"&amp;BJ$42,dept_diff_tri!$B:$H,BJ$41,0)</f>
        <v>7829.7066372279651</v>
      </c>
      <c r="BK3" s="198">
        <f>VLOOKUP("IDF"&amp;"_"&amp;BK$42,dept_diff_tri!$B:$H,BK$41,0)</f>
        <v>538.74449036832561</v>
      </c>
      <c r="BL3" s="199" t="str">
        <f>VLOOKUP("IDF"&amp;"_"&amp;BL$42,dept_diff_tri!$B:$H,BL$41,0)</f>
        <v>Commerciaux (techniciens commerciaux en entreprise)</v>
      </c>
      <c r="BM3" s="198">
        <f>VLOOKUP("IDF"&amp;"_"&amp;BM$42,dept_diff_tri!$B:$H,BM$41,0)</f>
        <v>10261.471960398745</v>
      </c>
      <c r="BN3" s="198">
        <f>VLOOKUP("IDF"&amp;"_"&amp;BN$42,dept_diff_tri!$B:$H,BN$41,0)</f>
        <v>4479.9938699598488</v>
      </c>
      <c r="BO3" s="198">
        <f>VLOOKUP("IDF"&amp;"_"&amp;BO$42,dept_diff_tri!$B:$H,BO$41,0)</f>
        <v>236.1327503516286</v>
      </c>
      <c r="BP3" s="231"/>
      <c r="BQ3" s="224">
        <v>9901.0636927166015</v>
      </c>
      <c r="BR3" s="224">
        <v>21407.284606766814</v>
      </c>
      <c r="BS3" s="224">
        <v>50333.325903688499</v>
      </c>
      <c r="BT3" s="224">
        <v>68294.501468778486</v>
      </c>
      <c r="BU3" s="224">
        <v>374534.49417602469</v>
      </c>
      <c r="BV3" s="224">
        <v>27985.175588008889</v>
      </c>
      <c r="BW3" s="224">
        <v>53901.935849864305</v>
      </c>
      <c r="BX3" s="224">
        <v>48068.676095551375</v>
      </c>
      <c r="BY3" s="224">
        <v>12558.454587967988</v>
      </c>
      <c r="BZ3" s="224">
        <v>8233.1778673246245</v>
      </c>
      <c r="CA3" s="224">
        <v>105525.90690288157</v>
      </c>
      <c r="CB3" s="224">
        <v>27480.052960555582</v>
      </c>
      <c r="CC3" s="224">
        <v>48220.63551554556</v>
      </c>
      <c r="CD3" s="224">
        <v>42560.478808324486</v>
      </c>
      <c r="CE3" s="225">
        <f t="shared" ref="CE3:CE40" si="6">SUM(BQ3:BU3)</f>
        <v>524470.66984797502</v>
      </c>
      <c r="CF3" s="225">
        <f>SUM(CF6:CF13)</f>
        <v>143408.24029583787</v>
      </c>
      <c r="CG3" s="225">
        <f t="shared" ref="CG3:CN3" si="7">SUM(CG6:CG13)</f>
        <v>72473.603150468407</v>
      </c>
      <c r="CH3" s="225">
        <f t="shared" si="7"/>
        <v>44530.371121157368</v>
      </c>
      <c r="CI3" s="225">
        <f t="shared" si="7"/>
        <v>45918.900692312483</v>
      </c>
      <c r="CJ3" s="225">
        <f t="shared" si="7"/>
        <v>57815.918217431703</v>
      </c>
      <c r="CK3" s="225">
        <f t="shared" si="7"/>
        <v>41163.573688755627</v>
      </c>
      <c r="CL3" s="225">
        <f t="shared" si="7"/>
        <v>35656.493041253823</v>
      </c>
      <c r="CM3" s="225">
        <f t="shared" si="7"/>
        <v>83503.5696407574</v>
      </c>
      <c r="CN3" s="225">
        <f t="shared" si="7"/>
        <v>524470.66984797467</v>
      </c>
    </row>
    <row r="4" spans="1:92" s="18" customFormat="1" ht="13.8">
      <c r="A4" s="3" t="s">
        <v>193</v>
      </c>
      <c r="B4" s="3"/>
      <c r="C4" s="204"/>
      <c r="D4" s="153"/>
      <c r="E4" s="154"/>
      <c r="F4" s="204"/>
      <c r="G4" s="153"/>
      <c r="H4" s="154"/>
      <c r="I4" s="214"/>
      <c r="J4" s="155"/>
      <c r="K4" s="154"/>
      <c r="L4" s="153"/>
      <c r="M4" s="153"/>
      <c r="N4" s="154"/>
      <c r="O4" s="156"/>
      <c r="P4" s="156"/>
      <c r="Q4" s="154"/>
      <c r="R4" s="157"/>
      <c r="S4" s="157"/>
      <c r="T4" s="154"/>
      <c r="U4" s="216"/>
      <c r="V4" s="216"/>
      <c r="W4" s="238"/>
      <c r="X4" s="234"/>
      <c r="Y4" s="234"/>
      <c r="Z4" s="233"/>
      <c r="AA4" s="239"/>
      <c r="AB4" s="198"/>
      <c r="AC4" s="198"/>
      <c r="AD4" s="198"/>
      <c r="AE4" s="198"/>
      <c r="AF4" s="198"/>
      <c r="AG4" s="198"/>
      <c r="AH4" s="198"/>
      <c r="AI4" s="198"/>
      <c r="AJ4" s="198"/>
      <c r="AK4" s="198"/>
      <c r="AL4" s="198"/>
      <c r="AM4" s="198"/>
      <c r="AN4" s="198"/>
      <c r="AO4" s="198"/>
      <c r="AP4" s="198"/>
      <c r="AQ4" s="198"/>
      <c r="AR4" s="198"/>
      <c r="AS4" s="198"/>
      <c r="AT4" s="198"/>
      <c r="AU4" s="198"/>
      <c r="AV4" s="198"/>
      <c r="AW4" s="198"/>
      <c r="AX4" s="198"/>
      <c r="AY4" s="198"/>
      <c r="AZ4" s="198"/>
      <c r="BA4" s="198"/>
      <c r="BB4" s="198"/>
      <c r="BC4" s="198"/>
      <c r="BD4" s="198"/>
      <c r="BE4" s="198"/>
      <c r="BF4" s="198"/>
      <c r="BG4" s="198"/>
      <c r="BH4" s="198"/>
      <c r="BI4" s="198"/>
      <c r="BJ4" s="198"/>
      <c r="BK4" s="198"/>
      <c r="BL4" s="198"/>
      <c r="BM4" s="198"/>
      <c r="BN4" s="198"/>
      <c r="BO4" s="198"/>
      <c r="BP4" s="231"/>
      <c r="BQ4" s="240"/>
      <c r="BR4" s="240"/>
      <c r="BS4" s="240"/>
      <c r="BT4" s="240"/>
      <c r="BU4" s="240"/>
      <c r="BV4" s="240"/>
      <c r="BW4" s="240"/>
      <c r="BX4" s="240"/>
      <c r="BY4" s="240"/>
      <c r="BZ4" s="240"/>
      <c r="CA4" s="240"/>
      <c r="CB4" s="240"/>
      <c r="CC4" s="240"/>
      <c r="CD4" s="240"/>
      <c r="CE4" s="225"/>
      <c r="CF4" s="240"/>
      <c r="CG4" s="240"/>
      <c r="CH4" s="240"/>
      <c r="CI4" s="240"/>
      <c r="CJ4" s="240"/>
      <c r="CK4" s="240"/>
      <c r="CL4" s="240"/>
      <c r="CM4" s="240"/>
      <c r="CN4" s="240"/>
    </row>
    <row r="5" spans="1:92" s="18" customFormat="1" ht="13.8">
      <c r="A5" s="3" t="s">
        <v>193</v>
      </c>
      <c r="B5" s="20" t="s">
        <v>192</v>
      </c>
      <c r="C5" s="204"/>
      <c r="D5" s="153"/>
      <c r="E5" s="154"/>
      <c r="F5" s="204"/>
      <c r="G5" s="153"/>
      <c r="H5" s="154"/>
      <c r="I5" s="214"/>
      <c r="J5" s="155"/>
      <c r="K5" s="154"/>
      <c r="L5" s="153"/>
      <c r="M5" s="153"/>
      <c r="N5" s="154"/>
      <c r="O5" s="156"/>
      <c r="P5" s="156"/>
      <c r="Q5" s="154"/>
      <c r="R5" s="157"/>
      <c r="S5" s="157"/>
      <c r="T5" s="154"/>
      <c r="U5" s="216"/>
      <c r="V5" s="216"/>
      <c r="W5" s="238"/>
      <c r="X5" s="234"/>
      <c r="Y5" s="234"/>
      <c r="Z5" s="233"/>
      <c r="AA5" s="239"/>
      <c r="AB5" s="198"/>
      <c r="AC5" s="198"/>
      <c r="AD5" s="198"/>
      <c r="AE5" s="198"/>
      <c r="AF5" s="198"/>
      <c r="AG5" s="198"/>
      <c r="AH5" s="198"/>
      <c r="AI5" s="198"/>
      <c r="AJ5" s="198"/>
      <c r="AK5" s="198"/>
      <c r="AL5" s="198"/>
      <c r="AM5" s="198"/>
      <c r="AN5" s="198"/>
      <c r="AO5" s="198"/>
      <c r="AP5" s="198"/>
      <c r="AQ5" s="198"/>
      <c r="AR5" s="198"/>
      <c r="AS5" s="198"/>
      <c r="AT5" s="198"/>
      <c r="AU5" s="198"/>
      <c r="AV5" s="198"/>
      <c r="AW5" s="198"/>
      <c r="AX5" s="198"/>
      <c r="AY5" s="198"/>
      <c r="AZ5" s="198"/>
      <c r="BA5" s="198"/>
      <c r="BB5" s="198"/>
      <c r="BC5" s="198"/>
      <c r="BD5" s="198"/>
      <c r="BE5" s="198"/>
      <c r="BF5" s="198"/>
      <c r="BG5" s="198"/>
      <c r="BH5" s="198"/>
      <c r="BI5" s="198"/>
      <c r="BJ5" s="198"/>
      <c r="BK5" s="198"/>
      <c r="BL5" s="198"/>
      <c r="BM5" s="198"/>
      <c r="BN5" s="198"/>
      <c r="BO5" s="198"/>
      <c r="BP5" s="231"/>
      <c r="BQ5" s="240"/>
      <c r="BR5" s="240"/>
      <c r="BS5" s="240"/>
      <c r="BT5" s="240"/>
      <c r="BU5" s="240"/>
      <c r="BV5" s="240"/>
      <c r="BW5" s="240"/>
      <c r="BX5" s="240"/>
      <c r="BY5" s="240"/>
      <c r="BZ5" s="240"/>
      <c r="CA5" s="240"/>
      <c r="CB5" s="240"/>
      <c r="CC5" s="240"/>
      <c r="CD5" s="240"/>
      <c r="CE5" s="225"/>
      <c r="CF5" s="240"/>
      <c r="CG5" s="240"/>
      <c r="CH5" s="240"/>
      <c r="CI5" s="240"/>
      <c r="CJ5" s="240"/>
      <c r="CK5" s="240"/>
      <c r="CL5" s="240"/>
      <c r="CM5" s="240"/>
      <c r="CN5" s="240"/>
    </row>
    <row r="6" spans="1:92" s="19" customFormat="1" ht="13.8">
      <c r="A6" s="2">
        <v>75</v>
      </c>
      <c r="B6" s="5" t="s">
        <v>92</v>
      </c>
      <c r="C6" s="205">
        <v>160904</v>
      </c>
      <c r="D6" s="205">
        <v>175526.94131247839</v>
      </c>
      <c r="E6" s="221">
        <f t="shared" ref="E6:E13" si="8">D6/C6-1</f>
        <v>9.0879911701874372E-2</v>
      </c>
      <c r="F6" s="205">
        <v>69519.63745912505</v>
      </c>
      <c r="G6" s="205">
        <v>91307.377035156023</v>
      </c>
      <c r="H6" s="221">
        <f t="shared" si="0"/>
        <v>0.31340410238533467</v>
      </c>
      <c r="I6" s="205">
        <v>20039.09347141246</v>
      </c>
      <c r="J6" s="205">
        <v>22040.388812131772</v>
      </c>
      <c r="K6" s="221">
        <f t="shared" si="3"/>
        <v>9.9869554656967674E-2</v>
      </c>
      <c r="L6" s="158"/>
      <c r="M6" s="158"/>
      <c r="N6" s="159" t="e">
        <f t="shared" si="4"/>
        <v>#DIV/0!</v>
      </c>
      <c r="O6" s="158"/>
      <c r="P6" s="158"/>
      <c r="Q6" s="159"/>
      <c r="R6" s="158"/>
      <c r="S6" s="158"/>
      <c r="T6" s="159"/>
      <c r="U6" s="217">
        <v>0.24516849810889194</v>
      </c>
      <c r="V6" s="217">
        <v>0.24998259932310943</v>
      </c>
      <c r="W6" s="221" t="str">
        <f t="shared" si="2"/>
        <v>0,5 pt(s)</v>
      </c>
      <c r="X6" s="236"/>
      <c r="Y6" s="236"/>
      <c r="Z6" s="235" t="e">
        <f t="shared" si="5"/>
        <v>#DIV/0!</v>
      </c>
      <c r="AA6" s="239" t="s">
        <v>92</v>
      </c>
      <c r="AB6" s="199" t="str">
        <f>VLOOKUP(A6&amp;"_"&amp;AB$42,dept_diff_tri!$B:$H,AB$41,0)</f>
        <v>Artistes, professeurs d'art (musique, danse, spectacles)</v>
      </c>
      <c r="AC6" s="198">
        <f>VLOOKUP(A6&amp;"_"&amp;AC$42,dept_diff_tri!$B:$H,AC$41,0)</f>
        <v>11752.793853999907</v>
      </c>
      <c r="AD6" s="198">
        <f>VLOOKUP(A6&amp;"_"&amp;AD$42,dept_diff_tri!$B:$H,AD$41,0)</f>
        <v>1238.1626283735779</v>
      </c>
      <c r="AE6" s="198">
        <f>VLOOKUP(A6&amp;"_"&amp;AE$42,dept_diff_tri!$B:$H,AE$41,0)</f>
        <v>5229.279486108735</v>
      </c>
      <c r="AF6" s="199" t="str">
        <f>VLOOKUP(A6&amp;"_"&amp;AF$42,dept_diff_tri!$B:$H,AF$41,0)</f>
        <v>Ingénieurs et cadres d'études, R et D en informatique, chefs de projets informatiques</v>
      </c>
      <c r="AG6" s="198">
        <f>VLOOKUP(A6&amp;"_"&amp;AG$42,dept_diff_tri!$B:$H,AG$41,0)</f>
        <v>9367.1920245347646</v>
      </c>
      <c r="AH6" s="198">
        <f>VLOOKUP(A6&amp;"_"&amp;AH$42,dept_diff_tri!$B:$H,AH$41,0)</f>
        <v>5926.6896870675619</v>
      </c>
      <c r="AI6" s="198">
        <f>VLOOKUP(A6&amp;"_"&amp;AI$42,dept_diff_tri!$B:$H,AI$41,0)</f>
        <v>71.483456302095703</v>
      </c>
      <c r="AJ6" s="199" t="str">
        <f>VLOOKUP(A6&amp;"_"&amp;AJ$42,dept_diff_tri!$B:$H,AJ$41,0)</f>
        <v>Serveurs de cafés, de restaurants et commis</v>
      </c>
      <c r="AK6" s="198">
        <f>VLOOKUP(A6&amp;"_"&amp;AK$42,dept_diff_tri!$B:$H,AK$41,0)</f>
        <v>8535.1077018620999</v>
      </c>
      <c r="AL6" s="198">
        <f>VLOOKUP(A6&amp;"_"&amp;AL$42,dept_diff_tri!$B:$H,AL$41,0)</f>
        <v>5624.3140237360585</v>
      </c>
      <c r="AM6" s="198">
        <f>VLOOKUP(A6&amp;"_"&amp;AM$42,dept_diff_tri!$B:$H,AM$41,0)</f>
        <v>1833.7651201721972</v>
      </c>
      <c r="AN6" s="199" t="str">
        <f>VLOOKUP(A6&amp;"_"&amp;AN$42,dept_diff_tri!$B:$H,AN$41,0)</f>
        <v>Aides, apprentis, employés polyvalents de cuisine (y compris crêpes, pizzas, plonge …)</v>
      </c>
      <c r="AO6" s="198">
        <f>VLOOKUP(A6&amp;"_"&amp;AO$42,dept_diff_tri!$B:$H,AO$41,0)</f>
        <v>6748.7313827176376</v>
      </c>
      <c r="AP6" s="198">
        <f>VLOOKUP(A6&amp;"_"&amp;AP$42,dept_diff_tri!$B:$H,AP$41,0)</f>
        <v>3223.9826142705142</v>
      </c>
      <c r="AQ6" s="198">
        <f>VLOOKUP(A6&amp;"_"&amp;AQ$42,dept_diff_tri!$B:$H,AQ$41,0)</f>
        <v>850.39216933125147</v>
      </c>
      <c r="AR6" s="199" t="str">
        <f>VLOOKUP(A6&amp;"_"&amp;AR$42,dept_diff_tri!$B:$H,AR$41,0)</f>
        <v>Cadres administratifs, comptables et financiers (hors juristes)</v>
      </c>
      <c r="AS6" s="198">
        <f>VLOOKUP(A6&amp;"_"&amp;AS$42,dept_diff_tri!$B:$H,AS$41,0)</f>
        <v>6050.1289341637921</v>
      </c>
      <c r="AT6" s="198">
        <f>VLOOKUP(A6&amp;"_"&amp;AT$42,dept_diff_tri!$B:$H,AT$41,0)</f>
        <v>2565.6842792172074</v>
      </c>
      <c r="AU6" s="198">
        <f>VLOOKUP(A6&amp;"_"&amp;AU$42,dept_diff_tri!$B:$H,AU$41,0)</f>
        <v>39.856654414598601</v>
      </c>
      <c r="AV6" s="199" t="str">
        <f>VLOOKUP(A6&amp;"_"&amp;AV$42,dept_diff_tri!$B:$H,AV$41,0)</f>
        <v>Agents d'accueil et d'information, standardistes</v>
      </c>
      <c r="AW6" s="198">
        <f>VLOOKUP(A6&amp;"_"&amp;AW$42,dept_diff_tri!$B:$H,AW$41,0)</f>
        <v>5274.9744873588616</v>
      </c>
      <c r="AX6" s="198">
        <f>VLOOKUP(A6&amp;"_"&amp;AX$42,dept_diff_tri!$B:$H,AX$41,0)</f>
        <v>3922.9440591599778</v>
      </c>
      <c r="AY6" s="198">
        <f>VLOOKUP(A6&amp;"_"&amp;AY$42,dept_diff_tri!$B:$H,AY$41,0)</f>
        <v>645.14843491094621</v>
      </c>
      <c r="AZ6" s="199" t="str">
        <f>VLOOKUP(A6&amp;"_"&amp;AZ$42,dept_diff_tri!$B:$H,AZ$41,0)</f>
        <v>Vendeurs en habillement, accessoires et articles de luxe, sport, loisirs et culture</v>
      </c>
      <c r="BA6" s="198">
        <f>VLOOKUP(A6&amp;"_"&amp;BA$42,dept_diff_tri!$B:$H,BA$41,0)</f>
        <v>5249.0513969761023</v>
      </c>
      <c r="BB6" s="198">
        <f>VLOOKUP(A6&amp;"_"&amp;BB$42,dept_diff_tri!$B:$H,BB$41,0)</f>
        <v>2621.3668321385362</v>
      </c>
      <c r="BC6" s="198">
        <f>VLOOKUP(A6&amp;"_"&amp;BC$42,dept_diff_tri!$B:$H,BC$41,0)</f>
        <v>1249.2404513028337</v>
      </c>
      <c r="BD6" s="199" t="str">
        <f>VLOOKUP(A6&amp;"_"&amp;BD$42,dept_diff_tri!$B:$H,BD$41,0)</f>
        <v>Cuisiniers</v>
      </c>
      <c r="BE6" s="198">
        <f>VLOOKUP(A6&amp;"_"&amp;BE$42,dept_diff_tri!$B:$H,BE$41,0)</f>
        <v>4325.2098456863414</v>
      </c>
      <c r="BF6" s="198">
        <f>VLOOKUP(A6&amp;"_"&amp;BF$42,dept_diff_tri!$B:$H,BF$41,0)</f>
        <v>2931.6833255043985</v>
      </c>
      <c r="BG6" s="198">
        <f>VLOOKUP(A6&amp;"_"&amp;BG$42,dept_diff_tri!$B:$H,BG$41,0)</f>
        <v>622.49984395149306</v>
      </c>
      <c r="BH6" s="199" t="str">
        <f>VLOOKUP(A6&amp;"_"&amp;BH$42,dept_diff_tri!$B:$H,BH$41,0)</f>
        <v>Secrétaires bureautiques et assimilés (y compris secrétaires médicales)</v>
      </c>
      <c r="BI6" s="198">
        <f>VLOOKUP(A6&amp;"_"&amp;BI$42,dept_diff_tri!$B:$H,BI$41,0)</f>
        <v>3809.0872673461181</v>
      </c>
      <c r="BJ6" s="198">
        <f>VLOOKUP(A6&amp;"_"&amp;BJ$42,dept_diff_tri!$B:$H,BJ$41,0)</f>
        <v>1659.9163074642379</v>
      </c>
      <c r="BK6" s="198">
        <f>VLOOKUP(A6&amp;"_"&amp;BK$42,dept_diff_tri!$B:$H,BK$41,0)</f>
        <v>139.83005798740393</v>
      </c>
      <c r="BL6" s="199" t="str">
        <f>VLOOKUP(A6&amp;"_"&amp;BL$42,dept_diff_tri!$B:$H,BL$41,0)</f>
        <v>Employés de l'hôtellerie</v>
      </c>
      <c r="BM6" s="198">
        <f>VLOOKUP(A6&amp;"_"&amp;BM$42,dept_diff_tri!$B:$H,BM$41,0)</f>
        <v>3739.7327024783895</v>
      </c>
      <c r="BN6" s="198">
        <f>VLOOKUP(A6&amp;"_"&amp;BN$42,dept_diff_tri!$B:$H,BN$41,0)</f>
        <v>2416.3903608439364</v>
      </c>
      <c r="BO6" s="198">
        <f>VLOOKUP(A6&amp;"_"&amp;BO$42,dept_diff_tri!$B:$H,BO$41,0)</f>
        <v>654.23931238352202</v>
      </c>
      <c r="BP6" s="231"/>
      <c r="BQ6" s="223">
        <v>2640.6607861148032</v>
      </c>
      <c r="BR6" s="223">
        <v>4433.3386501427249</v>
      </c>
      <c r="BS6" s="223">
        <v>7476.6508204002348</v>
      </c>
      <c r="BT6" s="223">
        <v>18975.059308762513</v>
      </c>
      <c r="BU6" s="223">
        <v>142001.23174705805</v>
      </c>
      <c r="BV6" s="223">
        <v>4933.9919431430353</v>
      </c>
      <c r="BW6" s="223">
        <v>26709.137811229823</v>
      </c>
      <c r="BX6" s="223">
        <v>26028.304286149058</v>
      </c>
      <c r="BY6" s="223">
        <v>6737.947024313964</v>
      </c>
      <c r="BZ6" s="223">
        <v>3011.9163525685958</v>
      </c>
      <c r="CA6" s="223">
        <v>38688.804369171427</v>
      </c>
      <c r="CB6" s="223">
        <v>6751.4625686561531</v>
      </c>
      <c r="CC6" s="223">
        <v>12783.51022267892</v>
      </c>
      <c r="CD6" s="223">
        <v>16356.157169146789</v>
      </c>
      <c r="CE6" s="225">
        <f t="shared" si="6"/>
        <v>175526.94131247833</v>
      </c>
      <c r="CF6" s="226">
        <v>51806.692140183157</v>
      </c>
      <c r="CG6" s="226">
        <v>25733.35293979858</v>
      </c>
      <c r="CH6" s="226">
        <v>15260.474720123597</v>
      </c>
      <c r="CI6" s="226">
        <v>16669.941243748344</v>
      </c>
      <c r="CJ6" s="226">
        <v>18255.22727994492</v>
      </c>
      <c r="CK6" s="226">
        <v>11160.614366491875</v>
      </c>
      <c r="CL6" s="226">
        <v>11260.473791633674</v>
      </c>
      <c r="CM6" s="226">
        <v>25380.164830553869</v>
      </c>
      <c r="CN6" s="227">
        <f t="shared" ref="CN6:CN13" si="9">SUM(CF6:CM6)</f>
        <v>175526.94131247801</v>
      </c>
    </row>
    <row r="7" spans="1:92" s="19" customFormat="1" ht="13.8">
      <c r="A7" s="2">
        <v>77</v>
      </c>
      <c r="B7" s="5" t="s">
        <v>93</v>
      </c>
      <c r="C7" s="205">
        <v>47004</v>
      </c>
      <c r="D7" s="205">
        <v>43631.34236862004</v>
      </c>
      <c r="E7" s="221">
        <f t="shared" si="8"/>
        <v>-7.1752566406687923E-2</v>
      </c>
      <c r="F7" s="205">
        <v>22812.000158660077</v>
      </c>
      <c r="G7" s="205">
        <v>24978.833381785684</v>
      </c>
      <c r="H7" s="221">
        <f t="shared" si="0"/>
        <v>9.498655129120781E-2</v>
      </c>
      <c r="I7" s="205">
        <v>6453.4066982068216</v>
      </c>
      <c r="J7" s="205">
        <v>5270.9603911481208</v>
      </c>
      <c r="K7" s="221">
        <f t="shared" si="3"/>
        <v>-0.18322823314192516</v>
      </c>
      <c r="L7" s="158"/>
      <c r="M7" s="158"/>
      <c r="N7" s="159" t="e">
        <f t="shared" si="4"/>
        <v>#DIV/0!</v>
      </c>
      <c r="O7" s="158"/>
      <c r="P7" s="158"/>
      <c r="Q7" s="159"/>
      <c r="R7" s="158"/>
      <c r="S7" s="158"/>
      <c r="T7" s="159"/>
      <c r="U7" s="217">
        <v>0.30603250919764852</v>
      </c>
      <c r="V7" s="217">
        <v>0.28183326819832838</v>
      </c>
      <c r="W7" s="221" t="str">
        <f t="shared" si="2"/>
        <v>-2,4 pt(s)</v>
      </c>
      <c r="X7" s="236"/>
      <c r="Y7" s="236"/>
      <c r="Z7" s="235" t="e">
        <f t="shared" si="5"/>
        <v>#DIV/0!</v>
      </c>
      <c r="AA7" s="239" t="s">
        <v>93</v>
      </c>
      <c r="AB7" s="199" t="str">
        <f>VLOOKUP(A7&amp;"_"&amp;AB$42,dept_diff_tri!$B:$H,AB$41,0)</f>
        <v>Aides, apprentis, employés polyvalents de cuisine (y compris crêpes, pizzas, plonge …)</v>
      </c>
      <c r="AC7" s="198">
        <f>VLOOKUP(A7&amp;"_"&amp;AC$42,dept_diff_tri!$B:$H,AC$41,0)</f>
        <v>2221.5099489176496</v>
      </c>
      <c r="AD7" s="198">
        <f>VLOOKUP(A7&amp;"_"&amp;AD$42,dept_diff_tri!$B:$H,AD$41,0)</f>
        <v>862.93411199310754</v>
      </c>
      <c r="AE7" s="198">
        <f>VLOOKUP(A7&amp;"_"&amp;AE$42,dept_diff_tri!$B:$H,AE$41,0)</f>
        <v>208.59696109784764</v>
      </c>
      <c r="AF7" s="199" t="str">
        <f>VLOOKUP(A7&amp;"_"&amp;AF$42,dept_diff_tri!$B:$H,AF$41,0)</f>
        <v>Agents d'entretien de locaux (y compris ATSEM)</v>
      </c>
      <c r="AG7" s="198">
        <f>VLOOKUP(A7&amp;"_"&amp;AG$42,dept_diff_tri!$B:$H,AG$41,0)</f>
        <v>1635.7761779486284</v>
      </c>
      <c r="AH7" s="198">
        <f>VLOOKUP(A7&amp;"_"&amp;AH$42,dept_diff_tri!$B:$H,AH$41,0)</f>
        <v>783.15595525477659</v>
      </c>
      <c r="AI7" s="198">
        <f>VLOOKUP(A7&amp;"_"&amp;AI$42,dept_diff_tri!$B:$H,AI$41,0)</f>
        <v>153.5925130884844</v>
      </c>
      <c r="AJ7" s="199" t="str">
        <f>VLOOKUP(A7&amp;"_"&amp;AJ$42,dept_diff_tri!$B:$H,AJ$41,0)</f>
        <v>Aides à domicile, aides ménagères, travailleuses familiales</v>
      </c>
      <c r="AK7" s="198">
        <f>VLOOKUP(A7&amp;"_"&amp;AK$42,dept_diff_tri!$B:$H,AK$41,0)</f>
        <v>1330.7916919735565</v>
      </c>
      <c r="AL7" s="198">
        <f>VLOOKUP(A7&amp;"_"&amp;AL$42,dept_diff_tri!$B:$H,AL$41,0)</f>
        <v>1087.7695867635548</v>
      </c>
      <c r="AM7" s="198">
        <f>VLOOKUP(A7&amp;"_"&amp;AM$42,dept_diff_tri!$B:$H,AM$41,0)</f>
        <v>31.085559903127788</v>
      </c>
      <c r="AN7" s="199" t="str">
        <f>VLOOKUP(A7&amp;"_"&amp;AN$42,dept_diff_tri!$B:$H,AN$41,0)</f>
        <v>Ouvriers non qualifiés de l'emballage et manutentionnaires</v>
      </c>
      <c r="AO7" s="198">
        <f>VLOOKUP(A7&amp;"_"&amp;AO$42,dept_diff_tri!$B:$H,AO$41,0)</f>
        <v>1187.446967520154</v>
      </c>
      <c r="AP7" s="198">
        <f>VLOOKUP(A7&amp;"_"&amp;AP$42,dept_diff_tri!$B:$H,AP$41,0)</f>
        <v>560.0545181412607</v>
      </c>
      <c r="AQ7" s="198">
        <f>VLOOKUP(A7&amp;"_"&amp;AQ$42,dept_diff_tri!$B:$H,AQ$41,0)</f>
        <v>213.12300229574524</v>
      </c>
      <c r="AR7" s="199" t="str">
        <f>VLOOKUP(A7&amp;"_"&amp;AR$42,dept_diff_tri!$B:$H,AR$41,0)</f>
        <v>Ouvriers non qualifiés du second œuvre du bâtiment</v>
      </c>
      <c r="AS7" s="198">
        <f>VLOOKUP(A7&amp;"_"&amp;AS$42,dept_diff_tri!$B:$H,AS$41,0)</f>
        <v>1128.1575751009455</v>
      </c>
      <c r="AT7" s="198">
        <f>VLOOKUP(A7&amp;"_"&amp;AT$42,dept_diff_tri!$B:$H,AT$41,0)</f>
        <v>649.567631203823</v>
      </c>
      <c r="AU7" s="198">
        <f>VLOOKUP(A7&amp;"_"&amp;AU$42,dept_diff_tri!$B:$H,AU$41,0)</f>
        <v>37.710360150951871</v>
      </c>
      <c r="AV7" s="199" t="str">
        <f>VLOOKUP(A7&amp;"_"&amp;AV$42,dept_diff_tri!$B:$H,AV$41,0)</f>
        <v>Professionnels de l'animation socioculturelle (animateurs et directeurs)</v>
      </c>
      <c r="AW7" s="198">
        <f>VLOOKUP(A7&amp;"_"&amp;AW$42,dept_diff_tri!$B:$H,AW$41,0)</f>
        <v>1039.4271908423384</v>
      </c>
      <c r="AX7" s="198">
        <f>VLOOKUP(A7&amp;"_"&amp;AX$42,dept_diff_tri!$B:$H,AX$41,0)</f>
        <v>386.69796146916457</v>
      </c>
      <c r="AY7" s="198">
        <f>VLOOKUP(A7&amp;"_"&amp;AY$42,dept_diff_tri!$B:$H,AY$41,0)</f>
        <v>419.0872014150259</v>
      </c>
      <c r="AZ7" s="199" t="str">
        <f>VLOOKUP(A7&amp;"_"&amp;AZ$42,dept_diff_tri!$B:$H,AZ$41,0)</f>
        <v>Conducteurs routiers et grands routiers</v>
      </c>
      <c r="BA7" s="198">
        <f>VLOOKUP(A7&amp;"_"&amp;BA$42,dept_diff_tri!$B:$H,BA$41,0)</f>
        <v>1012.5752996551812</v>
      </c>
      <c r="BB7" s="198">
        <f>VLOOKUP(A7&amp;"_"&amp;BB$42,dept_diff_tri!$B:$H,BB$41,0)</f>
        <v>680.45189758674042</v>
      </c>
      <c r="BC7" s="198">
        <f>VLOOKUP(A7&amp;"_"&amp;BC$42,dept_diff_tri!$B:$H,BC$41,0)</f>
        <v>76.724270943000874</v>
      </c>
      <c r="BD7" s="199" t="str">
        <f>VLOOKUP(A7&amp;"_"&amp;BD$42,dept_diff_tri!$B:$H,BD$41,0)</f>
        <v>Employés de libre-service</v>
      </c>
      <c r="BE7" s="198">
        <f>VLOOKUP(A7&amp;"_"&amp;BE$42,dept_diff_tri!$B:$H,BE$41,0)</f>
        <v>1001.2127188747961</v>
      </c>
      <c r="BF7" s="198">
        <f>VLOOKUP(A7&amp;"_"&amp;BF$42,dept_diff_tri!$B:$H,BF$41,0)</f>
        <v>460.09093524693446</v>
      </c>
      <c r="BG7" s="198">
        <f>VLOOKUP(A7&amp;"_"&amp;BG$42,dept_diff_tri!$B:$H,BG$41,0)</f>
        <v>225.83132101080454</v>
      </c>
      <c r="BH7" s="199" t="str">
        <f>VLOOKUP(A7&amp;"_"&amp;BH$42,dept_diff_tri!$B:$H,BH$41,0)</f>
        <v>Vendeurs en habillement, accessoires et articles de luxe, sport, loisirs et culture</v>
      </c>
      <c r="BI7" s="198">
        <f>VLOOKUP(A7&amp;"_"&amp;BI$42,dept_diff_tri!$B:$H,BI$41,0)</f>
        <v>986.74298945686667</v>
      </c>
      <c r="BJ7" s="198">
        <f>VLOOKUP(A7&amp;"_"&amp;BJ$42,dept_diff_tri!$B:$H,BJ$41,0)</f>
        <v>427.91151285495027</v>
      </c>
      <c r="BK7" s="198">
        <f>VLOOKUP(A7&amp;"_"&amp;BK$42,dept_diff_tri!$B:$H,BK$41,0)</f>
        <v>280.88474682637968</v>
      </c>
      <c r="BL7" s="199" t="str">
        <f>VLOOKUP(A7&amp;"_"&amp;BL$42,dept_diff_tri!$B:$H,BL$41,0)</f>
        <v>Conducteurs et livreurs sur courte distance</v>
      </c>
      <c r="BM7" s="198">
        <f>VLOOKUP(A7&amp;"_"&amp;BM$42,dept_diff_tri!$B:$H,BM$41,0)</f>
        <v>986.45506894198229</v>
      </c>
      <c r="BN7" s="198">
        <f>VLOOKUP(A7&amp;"_"&amp;BN$42,dept_diff_tri!$B:$H,BN$41,0)</f>
        <v>419.3692184852959</v>
      </c>
      <c r="BO7" s="198">
        <f>VLOOKUP(A7&amp;"_"&amp;BO$42,dept_diff_tri!$B:$H,BO$41,0)</f>
        <v>14.425230642979013</v>
      </c>
      <c r="BP7" s="231"/>
      <c r="BQ7" s="223">
        <v>1873.3129862103356</v>
      </c>
      <c r="BR7" s="223">
        <v>2414.6328898976649</v>
      </c>
      <c r="BS7" s="223">
        <v>6910.2285123875808</v>
      </c>
      <c r="BT7" s="223">
        <v>7356.2866166373415</v>
      </c>
      <c r="BU7" s="223">
        <v>25076.881363487129</v>
      </c>
      <c r="BV7" s="223">
        <v>3338.2168459818154</v>
      </c>
      <c r="BW7" s="223">
        <v>4444.7830411066079</v>
      </c>
      <c r="BX7" s="223">
        <v>599.55057541492511</v>
      </c>
      <c r="BY7" s="223">
        <v>486.15163980921989</v>
      </c>
      <c r="BZ7" s="223">
        <v>342.01107620445231</v>
      </c>
      <c r="CA7" s="223">
        <v>5423.4917845671735</v>
      </c>
      <c r="CB7" s="223">
        <v>2723.0202026088359</v>
      </c>
      <c r="CC7" s="223">
        <v>4849.1508371696073</v>
      </c>
      <c r="CD7" s="223">
        <v>2870.5053606244892</v>
      </c>
      <c r="CE7" s="225">
        <f t="shared" si="6"/>
        <v>43631.342368620055</v>
      </c>
      <c r="CF7" s="226">
        <v>10343.019573328105</v>
      </c>
      <c r="CG7" s="226">
        <v>6788.1984032523324</v>
      </c>
      <c r="CH7" s="226">
        <v>4128.1138005922003</v>
      </c>
      <c r="CI7" s="226">
        <v>4302.3710657036536</v>
      </c>
      <c r="CJ7" s="226">
        <v>5474.0395042338478</v>
      </c>
      <c r="CK7" s="226">
        <v>4342.8160993490956</v>
      </c>
      <c r="CL7" s="226">
        <v>2864.621495815938</v>
      </c>
      <c r="CM7" s="226">
        <v>5388.1624263448712</v>
      </c>
      <c r="CN7" s="227">
        <f t="shared" si="9"/>
        <v>43631.342368620048</v>
      </c>
    </row>
    <row r="8" spans="1:92" s="19" customFormat="1" ht="13.8">
      <c r="A8" s="2">
        <v>78</v>
      </c>
      <c r="B8" s="5" t="s">
        <v>94</v>
      </c>
      <c r="C8" s="205">
        <v>51215</v>
      </c>
      <c r="D8" s="205">
        <v>43971.628858526303</v>
      </c>
      <c r="E8" s="221">
        <f t="shared" si="8"/>
        <v>-0.14143065784386799</v>
      </c>
      <c r="F8" s="205">
        <v>24990.640286503512</v>
      </c>
      <c r="G8" s="205">
        <v>27565.958784208757</v>
      </c>
      <c r="H8" s="221">
        <f t="shared" si="0"/>
        <v>0.10305132114186266</v>
      </c>
      <c r="I8" s="205">
        <v>5701.7662192217613</v>
      </c>
      <c r="J8" s="205">
        <v>4717.8775579741296</v>
      </c>
      <c r="K8" s="221">
        <f t="shared" si="3"/>
        <v>-0.17255857631110028</v>
      </c>
      <c r="L8" s="158"/>
      <c r="M8" s="158"/>
      <c r="N8" s="159" t="e">
        <f t="shared" si="4"/>
        <v>#DIV/0!</v>
      </c>
      <c r="O8" s="158"/>
      <c r="P8" s="158"/>
      <c r="Q8" s="159"/>
      <c r="R8" s="158"/>
      <c r="S8" s="158"/>
      <c r="T8" s="159"/>
      <c r="U8" s="217">
        <v>0.30715456029580424</v>
      </c>
      <c r="V8" s="217">
        <v>0.2797884221901672</v>
      </c>
      <c r="W8" s="221" t="str">
        <f t="shared" si="2"/>
        <v>-2,7 pt(s)</v>
      </c>
      <c r="X8" s="236"/>
      <c r="Y8" s="236"/>
      <c r="Z8" s="235" t="e">
        <f t="shared" si="5"/>
        <v>#DIV/0!</v>
      </c>
      <c r="AA8" s="239" t="s">
        <v>94</v>
      </c>
      <c r="AB8" s="199" t="str">
        <f>VLOOKUP(A8&amp;"_"&amp;AB$42,dept_diff_tri!$B:$H,AB$41,0)</f>
        <v>Aides à domicile, aides ménagères, travailleuses familiales</v>
      </c>
      <c r="AC8" s="198">
        <f>VLOOKUP(A8&amp;"_"&amp;AC$42,dept_diff_tri!$B:$H,AC$41,0)</f>
        <v>1605.4742393301776</v>
      </c>
      <c r="AD8" s="198">
        <f>VLOOKUP(A8&amp;"_"&amp;AD$42,dept_diff_tri!$B:$H,AD$41,0)</f>
        <v>1351.9097409889548</v>
      </c>
      <c r="AE8" s="198">
        <f>VLOOKUP(A8&amp;"_"&amp;AE$42,dept_diff_tri!$B:$H,AE$41,0)</f>
        <v>58.084075444203044</v>
      </c>
      <c r="AF8" s="199" t="str">
        <f>VLOOKUP(A8&amp;"_"&amp;AF$42,dept_diff_tri!$B:$H,AF$41,0)</f>
        <v>Agents d'entretien de locaux (y compris ATSEM)</v>
      </c>
      <c r="AG8" s="198">
        <f>VLOOKUP(A8&amp;"_"&amp;AG$42,dept_diff_tri!$B:$H,AG$41,0)</f>
        <v>1411.93063812319</v>
      </c>
      <c r="AH8" s="198">
        <f>VLOOKUP(A8&amp;"_"&amp;AH$42,dept_diff_tri!$B:$H,AH$41,0)</f>
        <v>575.18818648993033</v>
      </c>
      <c r="AI8" s="198">
        <f>VLOOKUP(A8&amp;"_"&amp;AI$42,dept_diff_tri!$B:$H,AI$41,0)</f>
        <v>187.89896361010724</v>
      </c>
      <c r="AJ8" s="199" t="str">
        <f>VLOOKUP(A8&amp;"_"&amp;AJ$42,dept_diff_tri!$B:$H,AJ$41,0)</f>
        <v>Aides, apprentis, employés polyvalents de cuisine (y compris crêpes, pizzas, plonge …)</v>
      </c>
      <c r="AK8" s="198">
        <f>VLOOKUP(A8&amp;"_"&amp;AK$42,dept_diff_tri!$B:$H,AK$41,0)</f>
        <v>1224.3583850378175</v>
      </c>
      <c r="AL8" s="198">
        <f>VLOOKUP(A8&amp;"_"&amp;AL$42,dept_diff_tri!$B:$H,AL$41,0)</f>
        <v>609.45181118244363</v>
      </c>
      <c r="AM8" s="198">
        <f>VLOOKUP(A8&amp;"_"&amp;AM$42,dept_diff_tri!$B:$H,AM$41,0)</f>
        <v>161.54396655971547</v>
      </c>
      <c r="AN8" s="199" t="str">
        <f>VLOOKUP(A8&amp;"_"&amp;AN$42,dept_diff_tri!$B:$H,AN$41,0)</f>
        <v>Ingénieurs et cadres d'études, R et D en informatique, chefs de projets informatiques</v>
      </c>
      <c r="AO8" s="198">
        <f>VLOOKUP(A8&amp;"_"&amp;AO$42,dept_diff_tri!$B:$H,AO$41,0)</f>
        <v>1206.8206930027727</v>
      </c>
      <c r="AP8" s="198">
        <f>VLOOKUP(A8&amp;"_"&amp;AP$42,dept_diff_tri!$B:$H,AP$41,0)</f>
        <v>681.85548156884613</v>
      </c>
      <c r="AQ8" s="198">
        <f>VLOOKUP(A8&amp;"_"&amp;AQ$42,dept_diff_tri!$B:$H,AQ$41,0)</f>
        <v>5.9274212104960871</v>
      </c>
      <c r="AR8" s="199" t="str">
        <f>VLOOKUP(A8&amp;"_"&amp;AR$42,dept_diff_tri!$B:$H,AR$41,0)</f>
        <v>Aides-soignants (aides médico-psychologiques, auxiliaires de puériculture, assistants médicaux…)</v>
      </c>
      <c r="AS8" s="198">
        <f>VLOOKUP(A8&amp;"_"&amp;AS$42,dept_diff_tri!$B:$H,AS$41,0)</f>
        <v>1172.5816060543279</v>
      </c>
      <c r="AT8" s="198">
        <f>VLOOKUP(A8&amp;"_"&amp;AT$42,dept_diff_tri!$B:$H,AT$41,0)</f>
        <v>839.56561711895517</v>
      </c>
      <c r="AU8" s="198">
        <f>VLOOKUP(A8&amp;"_"&amp;AU$42,dept_diff_tri!$B:$H,AU$41,0)</f>
        <v>59.551486802307188</v>
      </c>
      <c r="AV8" s="199" t="str">
        <f>VLOOKUP(A8&amp;"_"&amp;AV$42,dept_diff_tri!$B:$H,AV$41,0)</f>
        <v>Professionnels de l'animation socioculturelle (animateurs et directeurs)</v>
      </c>
      <c r="AW8" s="198">
        <f>VLOOKUP(A8&amp;"_"&amp;AW$42,dept_diff_tri!$B:$H,AW$41,0)</f>
        <v>1147.0821041948309</v>
      </c>
      <c r="AX8" s="198">
        <f>VLOOKUP(A8&amp;"_"&amp;AX$42,dept_diff_tri!$B:$H,AX$41,0)</f>
        <v>765.1543797684725</v>
      </c>
      <c r="AY8" s="198">
        <f>VLOOKUP(A8&amp;"_"&amp;AY$42,dept_diff_tri!$B:$H,AY$41,0)</f>
        <v>397.69361985652279</v>
      </c>
      <c r="AZ8" s="199" t="str">
        <f>VLOOKUP(A8&amp;"_"&amp;AZ$42,dept_diff_tri!$B:$H,AZ$41,0)</f>
        <v>Serveurs de cafés, de restaurants et commis</v>
      </c>
      <c r="BA8" s="198">
        <f>VLOOKUP(A8&amp;"_"&amp;BA$42,dept_diff_tri!$B:$H,BA$41,0)</f>
        <v>1040.2799270271939</v>
      </c>
      <c r="BB8" s="198">
        <f>VLOOKUP(A8&amp;"_"&amp;BB$42,dept_diff_tri!$B:$H,BB$41,0)</f>
        <v>704.9830967274894</v>
      </c>
      <c r="BC8" s="198">
        <f>VLOOKUP(A8&amp;"_"&amp;BC$42,dept_diff_tri!$B:$H,BC$41,0)</f>
        <v>199.97769836092573</v>
      </c>
      <c r="BD8" s="199" t="str">
        <f>VLOOKUP(A8&amp;"_"&amp;BD$42,dept_diff_tri!$B:$H,BD$41,0)</f>
        <v>Agents de sécurité et de surveillance, enquêteurs privés et métiers assimilés</v>
      </c>
      <c r="BE8" s="198">
        <f>VLOOKUP(A8&amp;"_"&amp;BE$42,dept_diff_tri!$B:$H,BE$41,0)</f>
        <v>984.70884865086589</v>
      </c>
      <c r="BF8" s="198">
        <f>VLOOKUP(A8&amp;"_"&amp;BF$42,dept_diff_tri!$B:$H,BF$41,0)</f>
        <v>770.50980848853897</v>
      </c>
      <c r="BG8" s="198">
        <f>VLOOKUP(A8&amp;"_"&amp;BG$42,dept_diff_tri!$B:$H,BG$41,0)</f>
        <v>143.24010738799922</v>
      </c>
      <c r="BH8" s="199" t="str">
        <f>VLOOKUP(A8&amp;"_"&amp;BH$42,dept_diff_tri!$B:$H,BH$41,0)</f>
        <v>Secrétaires bureautiques et assimilés (y compris secrétaires médicales)</v>
      </c>
      <c r="BI8" s="198">
        <f>VLOOKUP(A8&amp;"_"&amp;BI$42,dept_diff_tri!$B:$H,BI$41,0)</f>
        <v>974.51927220342225</v>
      </c>
      <c r="BJ8" s="198">
        <f>VLOOKUP(A8&amp;"_"&amp;BJ$42,dept_diff_tri!$B:$H,BJ$41,0)</f>
        <v>446.24706435329142</v>
      </c>
      <c r="BK8" s="198">
        <f>VLOOKUP(A8&amp;"_"&amp;BK$42,dept_diff_tri!$B:$H,BK$41,0)</f>
        <v>8.8420807832441515</v>
      </c>
      <c r="BL8" s="199" t="str">
        <f>VLOOKUP(A8&amp;"_"&amp;BL$42,dept_diff_tri!$B:$H,BL$41,0)</f>
        <v>Ingénieurs et cadres d'études, recherche et développement (industrie)</v>
      </c>
      <c r="BM8" s="198">
        <f>VLOOKUP(A8&amp;"_"&amp;BM$42,dept_diff_tri!$B:$H,BM$41,0)</f>
        <v>924.02694606636408</v>
      </c>
      <c r="BN8" s="198">
        <f>VLOOKUP(A8&amp;"_"&amp;BN$42,dept_diff_tri!$B:$H,BN$41,0)</f>
        <v>688.63283913283078</v>
      </c>
      <c r="BO8" s="198">
        <f>VLOOKUP(A8&amp;"_"&amp;BO$42,dept_diff_tri!$B:$H,BO$41,0)</f>
        <v>106.3471308441795</v>
      </c>
      <c r="BP8" s="231"/>
      <c r="BQ8" s="223">
        <v>1061.7367897371244</v>
      </c>
      <c r="BR8" s="223">
        <v>2312.9080036597288</v>
      </c>
      <c r="BS8" s="223">
        <v>3701.971561504377</v>
      </c>
      <c r="BT8" s="223">
        <v>7459.7196107504715</v>
      </c>
      <c r="BU8" s="223">
        <v>29435.292892874655</v>
      </c>
      <c r="BV8" s="223">
        <v>1607.7645154434906</v>
      </c>
      <c r="BW8" s="223">
        <v>3828.6346865295109</v>
      </c>
      <c r="BX8" s="223">
        <v>1975.9978287194131</v>
      </c>
      <c r="BY8" s="223">
        <v>775.69568704716801</v>
      </c>
      <c r="BZ8" s="223">
        <v>684.8348108907926</v>
      </c>
      <c r="CA8" s="223">
        <v>8681.856479488406</v>
      </c>
      <c r="CB8" s="223">
        <v>2922.7431364266231</v>
      </c>
      <c r="CC8" s="223">
        <v>5438.6786648883199</v>
      </c>
      <c r="CD8" s="223">
        <v>3519.087083440947</v>
      </c>
      <c r="CE8" s="225">
        <f t="shared" si="6"/>
        <v>43971.628858526354</v>
      </c>
      <c r="CF8" s="226">
        <v>10153.862537534489</v>
      </c>
      <c r="CG8" s="226">
        <v>6077.8873611833214</v>
      </c>
      <c r="CH8" s="226">
        <v>4490.1053171069807</v>
      </c>
      <c r="CI8" s="226">
        <v>3966.5138842649339</v>
      </c>
      <c r="CJ8" s="226">
        <v>5490.9890202062124</v>
      </c>
      <c r="CK8" s="226">
        <v>4132.2692328716712</v>
      </c>
      <c r="CL8" s="226">
        <v>2919.0805237432769</v>
      </c>
      <c r="CM8" s="226">
        <v>6740.9209816154853</v>
      </c>
      <c r="CN8" s="227">
        <f t="shared" si="9"/>
        <v>43971.628858526368</v>
      </c>
    </row>
    <row r="9" spans="1:92" s="19" customFormat="1" ht="13.8">
      <c r="A9" s="2">
        <v>91</v>
      </c>
      <c r="B9" s="5" t="s">
        <v>95</v>
      </c>
      <c r="C9" s="205">
        <v>43902</v>
      </c>
      <c r="D9" s="205">
        <v>42199.37625197856</v>
      </c>
      <c r="E9" s="221">
        <f t="shared" si="8"/>
        <v>-3.8782373195331399E-2</v>
      </c>
      <c r="F9" s="205">
        <v>21097.508739108496</v>
      </c>
      <c r="G9" s="205">
        <v>22973.520659413822</v>
      </c>
      <c r="H9" s="221">
        <f t="shared" si="0"/>
        <v>8.8921016386534601E-2</v>
      </c>
      <c r="I9" s="205">
        <v>5278.2631120318929</v>
      </c>
      <c r="J9" s="205">
        <v>3725.5102017882232</v>
      </c>
      <c r="K9" s="221">
        <f t="shared" si="3"/>
        <v>-0.294178762461489</v>
      </c>
      <c r="L9" s="158"/>
      <c r="M9" s="158"/>
      <c r="N9" s="159" t="e">
        <f t="shared" si="4"/>
        <v>#DIV/0!</v>
      </c>
      <c r="O9" s="158"/>
      <c r="P9" s="158"/>
      <c r="Q9" s="159"/>
      <c r="R9" s="158"/>
      <c r="S9" s="158"/>
      <c r="T9" s="159"/>
      <c r="U9" s="217">
        <v>0.3266196701751769</v>
      </c>
      <c r="V9" s="217">
        <v>0.29923615013972482</v>
      </c>
      <c r="W9" s="221" t="str">
        <f t="shared" si="2"/>
        <v>-2,7 pt(s)</v>
      </c>
      <c r="X9" s="236"/>
      <c r="Y9" s="236"/>
      <c r="Z9" s="235" t="e">
        <f t="shared" si="5"/>
        <v>#DIV/0!</v>
      </c>
      <c r="AA9" s="239" t="s">
        <v>95</v>
      </c>
      <c r="AB9" s="199" t="str">
        <f>VLOOKUP(A9&amp;"_"&amp;AB$42,dept_diff_tri!$B:$H,AB$41,0)</f>
        <v>Agents d'entretien de locaux (y compris ATSEM)</v>
      </c>
      <c r="AC9" s="198">
        <f>VLOOKUP(A9&amp;"_"&amp;AC$42,dept_diff_tri!$B:$H,AC$41,0)</f>
        <v>2054.6643961600557</v>
      </c>
      <c r="AD9" s="198">
        <f>VLOOKUP(A9&amp;"_"&amp;AD$42,dept_diff_tri!$B:$H,AD$41,0)</f>
        <v>461.77170416503679</v>
      </c>
      <c r="AE9" s="198">
        <f>VLOOKUP(A9&amp;"_"&amp;AE$42,dept_diff_tri!$B:$H,AE$41,0)</f>
        <v>272.60553941752943</v>
      </c>
      <c r="AF9" s="199" t="str">
        <f>VLOOKUP(A9&amp;"_"&amp;AF$42,dept_diff_tri!$B:$H,AF$41,0)</f>
        <v>Agents de sécurité et de surveillance, enquêteurs privés et métiers assimilés</v>
      </c>
      <c r="AG9" s="198">
        <f>VLOOKUP(A9&amp;"_"&amp;AG$42,dept_diff_tri!$B:$H,AG$41,0)</f>
        <v>1491.2768934371279</v>
      </c>
      <c r="AH9" s="198">
        <f>VLOOKUP(A9&amp;"_"&amp;AH$42,dept_diff_tri!$B:$H,AH$41,0)</f>
        <v>1463.6486029797277</v>
      </c>
      <c r="AI9" s="198">
        <f>VLOOKUP(A9&amp;"_"&amp;AI$42,dept_diff_tri!$B:$H,AI$41,0)</f>
        <v>206.69358178892958</v>
      </c>
      <c r="AJ9" s="199" t="str">
        <f>VLOOKUP(A9&amp;"_"&amp;AJ$42,dept_diff_tri!$B:$H,AJ$41,0)</f>
        <v>Aides, apprentis, employés polyvalents de cuisine (y compris crêpes, pizzas, plonge …)</v>
      </c>
      <c r="AK9" s="198">
        <f>VLOOKUP(A9&amp;"_"&amp;AK$42,dept_diff_tri!$B:$H,AK$41,0)</f>
        <v>1299.2550606714417</v>
      </c>
      <c r="AL9" s="198">
        <f>VLOOKUP(A9&amp;"_"&amp;AL$42,dept_diff_tri!$B:$H,AL$41,0)</f>
        <v>394.28081535842756</v>
      </c>
      <c r="AM9" s="198">
        <f>VLOOKUP(A9&amp;"_"&amp;AM$42,dept_diff_tri!$B:$H,AM$41,0)</f>
        <v>182.54128574289638</v>
      </c>
      <c r="AN9" s="199" t="str">
        <f>VLOOKUP(A9&amp;"_"&amp;AN$42,dept_diff_tri!$B:$H,AN$41,0)</f>
        <v>Ouvriers non qualifiés de l'emballage et manutentionnaires</v>
      </c>
      <c r="AO9" s="198">
        <f>VLOOKUP(A9&amp;"_"&amp;AO$42,dept_diff_tri!$B:$H,AO$41,0)</f>
        <v>1281.3219941602351</v>
      </c>
      <c r="AP9" s="198">
        <f>VLOOKUP(A9&amp;"_"&amp;AP$42,dept_diff_tri!$B:$H,AP$41,0)</f>
        <v>378.7745725993949</v>
      </c>
      <c r="AQ9" s="198">
        <f>VLOOKUP(A9&amp;"_"&amp;AQ$42,dept_diff_tri!$B:$H,AQ$41,0)</f>
        <v>191.25767908422745</v>
      </c>
      <c r="AR9" s="199" t="str">
        <f>VLOOKUP(A9&amp;"_"&amp;AR$42,dept_diff_tri!$B:$H,AR$41,0)</f>
        <v>Ouvriers qualif. de la manutention (caristes, préparateurs de commandes, magasiniers…)</v>
      </c>
      <c r="AS9" s="198">
        <f>VLOOKUP(A9&amp;"_"&amp;AS$42,dept_diff_tri!$B:$H,AS$41,0)</f>
        <v>1201.8829199746281</v>
      </c>
      <c r="AT9" s="198">
        <f>VLOOKUP(A9&amp;"_"&amp;AT$42,dept_diff_tri!$B:$H,AT$41,0)</f>
        <v>223.60392237097997</v>
      </c>
      <c r="AU9" s="198">
        <f>VLOOKUP(A9&amp;"_"&amp;AU$42,dept_diff_tri!$B:$H,AU$41,0)</f>
        <v>69.982758947552838</v>
      </c>
      <c r="AV9" s="199" t="str">
        <f>VLOOKUP(A9&amp;"_"&amp;AV$42,dept_diff_tri!$B:$H,AV$41,0)</f>
        <v>Aides à domicile, aides ménagères, travailleuses familiales</v>
      </c>
      <c r="AW9" s="198">
        <f>VLOOKUP(A9&amp;"_"&amp;AW$42,dept_diff_tri!$B:$H,AW$41,0)</f>
        <v>1128.692737795116</v>
      </c>
      <c r="AX9" s="198">
        <f>VLOOKUP(A9&amp;"_"&amp;AX$42,dept_diff_tri!$B:$H,AX$41,0)</f>
        <v>965.68792375561304</v>
      </c>
      <c r="AY9" s="198">
        <f>VLOOKUP(A9&amp;"_"&amp;AY$42,dept_diff_tri!$B:$H,AY$41,0)</f>
        <v>123.98564528950611</v>
      </c>
      <c r="AZ9" s="199" t="str">
        <f>VLOOKUP(A9&amp;"_"&amp;AZ$42,dept_diff_tri!$B:$H,AZ$41,0)</f>
        <v>Secrétaires bureautiques et assimilés (y compris secrétaires médicales)</v>
      </c>
      <c r="BA9" s="198">
        <f>VLOOKUP(A9&amp;"_"&amp;BA$42,dept_diff_tri!$B:$H,BA$41,0)</f>
        <v>1019.0819011978172</v>
      </c>
      <c r="BB9" s="198">
        <f>VLOOKUP(A9&amp;"_"&amp;BB$42,dept_diff_tri!$B:$H,BB$41,0)</f>
        <v>463.25694817289315</v>
      </c>
      <c r="BC9" s="198">
        <f>VLOOKUP(A9&amp;"_"&amp;BC$42,dept_diff_tri!$B:$H,BC$41,0)</f>
        <v>29.090417686340547</v>
      </c>
      <c r="BD9" s="199" t="str">
        <f>VLOOKUP(A9&amp;"_"&amp;BD$42,dept_diff_tri!$B:$H,BD$41,0)</f>
        <v>Conducteurs routiers et grands routiers</v>
      </c>
      <c r="BE9" s="198">
        <f>VLOOKUP(A9&amp;"_"&amp;BE$42,dept_diff_tri!$B:$H,BE$41,0)</f>
        <v>955.65551462349208</v>
      </c>
      <c r="BF9" s="198">
        <f>VLOOKUP(A9&amp;"_"&amp;BF$42,dept_diff_tri!$B:$H,BF$41,0)</f>
        <v>642.9512590617569</v>
      </c>
      <c r="BG9" s="198">
        <f>VLOOKUP(A9&amp;"_"&amp;BG$42,dept_diff_tri!$B:$H,BG$41,0)</f>
        <v>69.079447894750956</v>
      </c>
      <c r="BH9" s="199" t="str">
        <f>VLOOKUP(A9&amp;"_"&amp;BH$42,dept_diff_tri!$B:$H,BH$41,0)</f>
        <v>Aides-soignants (aides médico-psychologiques, auxiliaires de puériculture, assistants médicaux…)</v>
      </c>
      <c r="BI9" s="198">
        <f>VLOOKUP(A9&amp;"_"&amp;BI$42,dept_diff_tri!$B:$H,BI$41,0)</f>
        <v>945.42539186318811</v>
      </c>
      <c r="BJ9" s="198">
        <f>VLOOKUP(A9&amp;"_"&amp;BJ$42,dept_diff_tri!$B:$H,BJ$41,0)</f>
        <v>640.746276813132</v>
      </c>
      <c r="BK9" s="198">
        <f>VLOOKUP(A9&amp;"_"&amp;BK$42,dept_diff_tri!$B:$H,BK$41,0)</f>
        <v>49.78271405672443</v>
      </c>
      <c r="BL9" s="199" t="str">
        <f>VLOOKUP(A9&amp;"_"&amp;BL$42,dept_diff_tri!$B:$H,BL$41,0)</f>
        <v>Techniciens et agents de maîtrise de la maintenance et de l'environnement</v>
      </c>
      <c r="BM9" s="198">
        <f>VLOOKUP(A9&amp;"_"&amp;BM$42,dept_diff_tri!$B:$H,BM$41,0)</f>
        <v>817.83423689389519</v>
      </c>
      <c r="BN9" s="198">
        <f>VLOOKUP(A9&amp;"_"&amp;BN$42,dept_diff_tri!$B:$H,BN$41,0)</f>
        <v>425.67009631585114</v>
      </c>
      <c r="BO9" s="198">
        <f>VLOOKUP(A9&amp;"_"&amp;BO$42,dept_diff_tri!$B:$H,BO$41,0)</f>
        <v>6.8000233079179333</v>
      </c>
      <c r="BP9" s="231"/>
      <c r="BQ9" s="223">
        <v>853.91351712959965</v>
      </c>
      <c r="BR9" s="223">
        <v>2537.1578892929624</v>
      </c>
      <c r="BS9" s="223">
        <v>5833.2518806005828</v>
      </c>
      <c r="BT9" s="223">
        <v>6635.1838962143211</v>
      </c>
      <c r="BU9" s="223">
        <v>26339.869068741118</v>
      </c>
      <c r="BV9" s="223">
        <v>3750.8298557688418</v>
      </c>
      <c r="BW9" s="223">
        <v>2559.0598039483752</v>
      </c>
      <c r="BX9" s="223">
        <v>1076.4525223977739</v>
      </c>
      <c r="BY9" s="223">
        <v>329.54485718249089</v>
      </c>
      <c r="BZ9" s="223">
        <v>541.30858897144742</v>
      </c>
      <c r="CA9" s="223">
        <v>9073.2072676804273</v>
      </c>
      <c r="CB9" s="223">
        <v>2381.6364008244564</v>
      </c>
      <c r="CC9" s="223">
        <v>3838.5703485254917</v>
      </c>
      <c r="CD9" s="223">
        <v>2789.2594234418139</v>
      </c>
      <c r="CE9" s="225">
        <f t="shared" si="6"/>
        <v>42199.376251978581</v>
      </c>
      <c r="CF9" s="226">
        <v>9833.1224637173455</v>
      </c>
      <c r="CG9" s="226">
        <v>5183.9193303530274</v>
      </c>
      <c r="CH9" s="226">
        <v>3772.3358408473055</v>
      </c>
      <c r="CI9" s="226">
        <v>3383.0169326409937</v>
      </c>
      <c r="CJ9" s="226">
        <v>5282.6986843185969</v>
      </c>
      <c r="CK9" s="226">
        <v>3823.4162346264629</v>
      </c>
      <c r="CL9" s="226">
        <v>3022.4810480274241</v>
      </c>
      <c r="CM9" s="226">
        <v>7898.3857174474215</v>
      </c>
      <c r="CN9" s="227">
        <f t="shared" si="9"/>
        <v>42199.376251978581</v>
      </c>
    </row>
    <row r="10" spans="1:92" s="19" customFormat="1" ht="13.8">
      <c r="A10" s="2">
        <v>92</v>
      </c>
      <c r="B10" s="6" t="s">
        <v>108</v>
      </c>
      <c r="C10" s="205">
        <v>85555</v>
      </c>
      <c r="D10" s="205">
        <v>80940.69668422117</v>
      </c>
      <c r="E10" s="221">
        <f t="shared" si="8"/>
        <v>-5.3933765598490169E-2</v>
      </c>
      <c r="F10" s="205">
        <v>39878.322463304314</v>
      </c>
      <c r="G10" s="205">
        <v>43524.262875400585</v>
      </c>
      <c r="H10" s="221">
        <f t="shared" si="0"/>
        <v>9.1426624463735617E-2</v>
      </c>
      <c r="I10" s="205">
        <v>7197.6016648150744</v>
      </c>
      <c r="J10" s="205">
        <v>6693.3299683913319</v>
      </c>
      <c r="K10" s="221">
        <f t="shared" si="3"/>
        <v>-7.0061073105620153E-2</v>
      </c>
      <c r="L10" s="158"/>
      <c r="M10" s="158"/>
      <c r="N10" s="159" t="e">
        <f t="shared" si="4"/>
        <v>#DIV/0!</v>
      </c>
      <c r="O10" s="158"/>
      <c r="P10" s="158"/>
      <c r="Q10" s="159"/>
      <c r="R10" s="158"/>
      <c r="S10" s="158"/>
      <c r="T10" s="159"/>
      <c r="U10" s="217">
        <v>0.29793050756227474</v>
      </c>
      <c r="V10" s="217">
        <v>0.30301898137347916</v>
      </c>
      <c r="W10" s="221" t="str">
        <f t="shared" si="2"/>
        <v>0,5 pt(s)</v>
      </c>
      <c r="X10" s="236"/>
      <c r="Y10" s="236"/>
      <c r="Z10" s="235" t="e">
        <f t="shared" si="5"/>
        <v>#DIV/0!</v>
      </c>
      <c r="AA10" s="239" t="s">
        <v>108</v>
      </c>
      <c r="AB10" s="199" t="str">
        <f>VLOOKUP(A10&amp;"_"&amp;AB$42,dept_diff_tri!$B:$H,AB$41,0)</f>
        <v>Ingénieurs et cadres d'études, R et D en informatique, chefs de projets informatiques</v>
      </c>
      <c r="AC10" s="198">
        <f>VLOOKUP(A10&amp;"_"&amp;AC$42,dept_diff_tri!$B:$H,AC$41,0)</f>
        <v>7032.9280168419336</v>
      </c>
      <c r="AD10" s="198">
        <f>VLOOKUP(A10&amp;"_"&amp;AD$42,dept_diff_tri!$B:$H,AD$41,0)</f>
        <v>4962.2033071119868</v>
      </c>
      <c r="AE10" s="198">
        <f>VLOOKUP(A10&amp;"_"&amp;AE$42,dept_diff_tri!$B:$H,AE$41,0)</f>
        <v>17.500952046534167</v>
      </c>
      <c r="AF10" s="199" t="str">
        <f>VLOOKUP(A10&amp;"_"&amp;AF$42,dept_diff_tri!$B:$H,AF$41,0)</f>
        <v>Artistes, professeurs d'art (musique, danse, spectacles)</v>
      </c>
      <c r="AG10" s="198">
        <f>VLOOKUP(A10&amp;"_"&amp;AG$42,dept_diff_tri!$B:$H,AG$41,0)</f>
        <v>2785.0133678205661</v>
      </c>
      <c r="AH10" s="198">
        <f>VLOOKUP(A10&amp;"_"&amp;AH$42,dept_diff_tri!$B:$H,AH$41,0)</f>
        <v>453.05359019156481</v>
      </c>
      <c r="AI10" s="198">
        <f>VLOOKUP(A10&amp;"_"&amp;AI$42,dept_diff_tri!$B:$H,AI$41,0)</f>
        <v>1085.1288668965526</v>
      </c>
      <c r="AJ10" s="199" t="str">
        <f>VLOOKUP(A10&amp;"_"&amp;AJ$42,dept_diff_tri!$B:$H,AJ$41,0)</f>
        <v>Commerciaux (techniciens commerciaux en entreprise)</v>
      </c>
      <c r="AK10" s="198">
        <f>VLOOKUP(A10&amp;"_"&amp;AK$42,dept_diff_tri!$B:$H,AK$41,0)</f>
        <v>2358.5769230701862</v>
      </c>
      <c r="AL10" s="198">
        <f>VLOOKUP(A10&amp;"_"&amp;AL$42,dept_diff_tri!$B:$H,AL$41,0)</f>
        <v>921.09198441945239</v>
      </c>
      <c r="AM10" s="198">
        <f>VLOOKUP(A10&amp;"_"&amp;AM$42,dept_diff_tri!$B:$H,AM$41,0)</f>
        <v>112.63435886371532</v>
      </c>
      <c r="AN10" s="199" t="str">
        <f>VLOOKUP(A10&amp;"_"&amp;AN$42,dept_diff_tri!$B:$H,AN$41,0)</f>
        <v>Agents d'entretien de locaux (y compris ATSEM)</v>
      </c>
      <c r="AO10" s="198">
        <f>VLOOKUP(A10&amp;"_"&amp;AO$42,dept_diff_tri!$B:$H,AO$41,0)</f>
        <v>2327.7345325627443</v>
      </c>
      <c r="AP10" s="198">
        <f>VLOOKUP(A10&amp;"_"&amp;AP$42,dept_diff_tri!$B:$H,AP$41,0)</f>
        <v>575.43369915906135</v>
      </c>
      <c r="AQ10" s="198">
        <f>VLOOKUP(A10&amp;"_"&amp;AQ$42,dept_diff_tri!$B:$H,AQ$41,0)</f>
        <v>417.04844206822003</v>
      </c>
      <c r="AR10" s="199" t="str">
        <f>VLOOKUP(A10&amp;"_"&amp;AR$42,dept_diff_tri!$B:$H,AR$41,0)</f>
        <v>Aides, apprentis, employés polyvalents de cuisine (y compris crêpes, pizzas, plonge …)</v>
      </c>
      <c r="AS10" s="198">
        <f>VLOOKUP(A10&amp;"_"&amp;AS$42,dept_diff_tri!$B:$H,AS$41,0)</f>
        <v>2313.5119511666353</v>
      </c>
      <c r="AT10" s="198">
        <f>VLOOKUP(A10&amp;"_"&amp;AT$42,dept_diff_tri!$B:$H,AT$41,0)</f>
        <v>1209.3067621534726</v>
      </c>
      <c r="AU10" s="198">
        <f>VLOOKUP(A10&amp;"_"&amp;AU$42,dept_diff_tri!$B:$H,AU$41,0)</f>
        <v>166.54533051140521</v>
      </c>
      <c r="AV10" s="199" t="str">
        <f>VLOOKUP(A10&amp;"_"&amp;AV$42,dept_diff_tri!$B:$H,AV$41,0)</f>
        <v>Ingénieurs et cadres technico-commerciaux</v>
      </c>
      <c r="AW10" s="198">
        <f>VLOOKUP(A10&amp;"_"&amp;AW$42,dept_diff_tri!$B:$H,AW$41,0)</f>
        <v>2094.5368825104138</v>
      </c>
      <c r="AX10" s="198">
        <f>VLOOKUP(A10&amp;"_"&amp;AX$42,dept_diff_tri!$B:$H,AX$41,0)</f>
        <v>928.31203465970646</v>
      </c>
      <c r="AY10" s="198">
        <f>VLOOKUP(A10&amp;"_"&amp;AY$42,dept_diff_tri!$B:$H,AY$41,0)</f>
        <v>0</v>
      </c>
      <c r="AZ10" s="199" t="str">
        <f>VLOOKUP(A10&amp;"_"&amp;AZ$42,dept_diff_tri!$B:$H,AZ$41,0)</f>
        <v>Cadres administratifs, comptables et financiers (hors juristes)</v>
      </c>
      <c r="BA10" s="198">
        <f>VLOOKUP(A10&amp;"_"&amp;BA$42,dept_diff_tri!$B:$H,BA$41,0)</f>
        <v>2057.2116216400041</v>
      </c>
      <c r="BB10" s="198">
        <f>VLOOKUP(A10&amp;"_"&amp;BB$42,dept_diff_tri!$B:$H,BB$41,0)</f>
        <v>871.86651670749688</v>
      </c>
      <c r="BC10" s="198">
        <f>VLOOKUP(A10&amp;"_"&amp;BC$42,dept_diff_tri!$B:$H,BC$41,0)</f>
        <v>16</v>
      </c>
      <c r="BD10" s="199" t="str">
        <f>VLOOKUP(A10&amp;"_"&amp;BD$42,dept_diff_tri!$B:$H,BD$41,0)</f>
        <v>Cadres commerciaux, acheteurs et cadres de la mercatique</v>
      </c>
      <c r="BE10" s="198">
        <f>VLOOKUP(A10&amp;"_"&amp;BE$42,dept_diff_tri!$B:$H,BE$41,0)</f>
        <v>1907.1704088014646</v>
      </c>
      <c r="BF10" s="198">
        <f>VLOOKUP(A10&amp;"_"&amp;BF$42,dept_diff_tri!$B:$H,BF$41,0)</f>
        <v>1016.2012626493664</v>
      </c>
      <c r="BG10" s="198">
        <f>VLOOKUP(A10&amp;"_"&amp;BG$42,dept_diff_tri!$B:$H,BG$41,0)</f>
        <v>76.70391801507779</v>
      </c>
      <c r="BH10" s="199" t="str">
        <f>VLOOKUP(A10&amp;"_"&amp;BH$42,dept_diff_tri!$B:$H,BH$41,0)</f>
        <v>Ingénieurs et cadres de fabrication et de production</v>
      </c>
      <c r="BI10" s="198">
        <f>VLOOKUP(A10&amp;"_"&amp;BI$42,dept_diff_tri!$B:$H,BI$41,0)</f>
        <v>1620.5681192915738</v>
      </c>
      <c r="BJ10" s="198">
        <f>VLOOKUP(A10&amp;"_"&amp;BJ$42,dept_diff_tri!$B:$H,BJ$41,0)</f>
        <v>280.28873549990431</v>
      </c>
      <c r="BK10" s="198">
        <f>VLOOKUP(A10&amp;"_"&amp;BK$42,dept_diff_tri!$B:$H,BK$41,0)</f>
        <v>28.991203909493624</v>
      </c>
      <c r="BL10" s="199" t="str">
        <f>VLOOKUP(A10&amp;"_"&amp;BL$42,dept_diff_tri!$B:$H,BL$41,0)</f>
        <v>Secrétaires bureautiques et assimilés (y compris secrétaires médicales)</v>
      </c>
      <c r="BM10" s="198">
        <f>VLOOKUP(A10&amp;"_"&amp;BM$42,dept_diff_tri!$B:$H,BM$41,0)</f>
        <v>1522.056446508645</v>
      </c>
      <c r="BN10" s="198">
        <f>VLOOKUP(A10&amp;"_"&amp;BN$42,dept_diff_tri!$B:$H,BN$41,0)</f>
        <v>658.44556278189236</v>
      </c>
      <c r="BO10" s="198">
        <f>VLOOKUP(A10&amp;"_"&amp;BO$42,dept_diff_tri!$B:$H,BO$41,0)</f>
        <v>56.209888029458</v>
      </c>
      <c r="BP10" s="231"/>
      <c r="BQ10" s="223">
        <v>798.41451549179374</v>
      </c>
      <c r="BR10" s="223">
        <v>4546.1606515659132</v>
      </c>
      <c r="BS10" s="223">
        <v>5130.7322043176609</v>
      </c>
      <c r="BT10" s="223">
        <v>8730.3674243192891</v>
      </c>
      <c r="BU10" s="223">
        <v>61735.021888526506</v>
      </c>
      <c r="BV10" s="223">
        <v>2882.4448888526126</v>
      </c>
      <c r="BW10" s="223">
        <v>6268.3171321249001</v>
      </c>
      <c r="BX10" s="223">
        <v>12606.625770394015</v>
      </c>
      <c r="BY10" s="223">
        <v>2785.4768390019881</v>
      </c>
      <c r="BZ10" s="223">
        <v>1718.657517593399</v>
      </c>
      <c r="CA10" s="223">
        <v>20188.189864697146</v>
      </c>
      <c r="CB10" s="223">
        <v>3642.3862972935576</v>
      </c>
      <c r="CC10" s="223">
        <v>6530.6661001650982</v>
      </c>
      <c r="CD10" s="223">
        <v>5112.2574784037906</v>
      </c>
      <c r="CE10" s="225">
        <f t="shared" si="6"/>
        <v>80940.696684221155</v>
      </c>
      <c r="CF10" s="226">
        <v>18861.555872349043</v>
      </c>
      <c r="CG10" s="226">
        <v>8023.3533143725108</v>
      </c>
      <c r="CH10" s="226">
        <v>5496.7731975911083</v>
      </c>
      <c r="CI10" s="226">
        <v>6409.1823705058123</v>
      </c>
      <c r="CJ10" s="226">
        <v>8727.1074597313163</v>
      </c>
      <c r="CK10" s="226">
        <v>7808.2275392899573</v>
      </c>
      <c r="CL10" s="226">
        <v>6806.1786688068169</v>
      </c>
      <c r="CM10" s="226">
        <v>18808.318261574586</v>
      </c>
      <c r="CN10" s="227">
        <f t="shared" si="9"/>
        <v>80940.696684221155</v>
      </c>
    </row>
    <row r="11" spans="1:92" s="19" customFormat="1" ht="13.8">
      <c r="A11" s="2">
        <v>93</v>
      </c>
      <c r="B11" s="6" t="s">
        <v>109</v>
      </c>
      <c r="C11" s="205">
        <v>57430</v>
      </c>
      <c r="D11" s="205">
        <v>55931.221152796279</v>
      </c>
      <c r="E11" s="221">
        <f t="shared" si="8"/>
        <v>-2.6097489939121088E-2</v>
      </c>
      <c r="F11" s="205">
        <v>24435.928506063898</v>
      </c>
      <c r="G11" s="205">
        <v>30677.973662722106</v>
      </c>
      <c r="H11" s="221">
        <f t="shared" si="0"/>
        <v>0.2554453846560083</v>
      </c>
      <c r="I11" s="205">
        <v>8773.0525681100189</v>
      </c>
      <c r="J11" s="205">
        <v>6482.6050172835094</v>
      </c>
      <c r="K11" s="221">
        <f t="shared" si="3"/>
        <v>-0.26107760474983011</v>
      </c>
      <c r="L11" s="158"/>
      <c r="M11" s="158"/>
      <c r="N11" s="159" t="e">
        <f t="shared" si="4"/>
        <v>#DIV/0!</v>
      </c>
      <c r="O11" s="158"/>
      <c r="P11" s="158"/>
      <c r="Q11" s="159"/>
      <c r="R11" s="158"/>
      <c r="S11" s="158"/>
      <c r="T11" s="159"/>
      <c r="U11" s="217">
        <v>0.28835593850637375</v>
      </c>
      <c r="V11" s="217">
        <v>0.29868276980387898</v>
      </c>
      <c r="W11" s="221" t="str">
        <f t="shared" si="2"/>
        <v>1 pt(s)</v>
      </c>
      <c r="X11" s="236"/>
      <c r="Y11" s="236"/>
      <c r="Z11" s="235" t="e">
        <f t="shared" si="5"/>
        <v>#DIV/0!</v>
      </c>
      <c r="AA11" s="239" t="s">
        <v>109</v>
      </c>
      <c r="AB11" s="199" t="str">
        <f>VLOOKUP(A11&amp;"_"&amp;AB$42,dept_diff_tri!$B:$H,AB$41,0)</f>
        <v>Agents de sécurité et de surveillance, enquêteurs privés et métiers assimilés</v>
      </c>
      <c r="AC11" s="198">
        <f>VLOOKUP(A11&amp;"_"&amp;AC$42,dept_diff_tri!$B:$H,AC$41,0)</f>
        <v>3382.0325355252307</v>
      </c>
      <c r="AD11" s="198">
        <f>VLOOKUP(A11&amp;"_"&amp;AD$42,dept_diff_tri!$B:$H,AD$41,0)</f>
        <v>2220.0983595840862</v>
      </c>
      <c r="AE11" s="198">
        <f>VLOOKUP(A11&amp;"_"&amp;AE$42,dept_diff_tri!$B:$H,AE$41,0)</f>
        <v>851.80709190953917</v>
      </c>
      <c r="AF11" s="199" t="str">
        <f>VLOOKUP(A11&amp;"_"&amp;AF$42,dept_diff_tri!$B:$H,AF$41,0)</f>
        <v>Artistes, professeurs d'art (musique, danse, spectacles)</v>
      </c>
      <c r="AG11" s="198">
        <f>VLOOKUP(A11&amp;"_"&amp;AG$42,dept_diff_tri!$B:$H,AG$41,0)</f>
        <v>2886.577417157866</v>
      </c>
      <c r="AH11" s="198">
        <f>VLOOKUP(A11&amp;"_"&amp;AH$42,dept_diff_tri!$B:$H,AH$41,0)</f>
        <v>110.46089966855212</v>
      </c>
      <c r="AI11" s="198">
        <f>VLOOKUP(A11&amp;"_"&amp;AI$42,dept_diff_tri!$B:$H,AI$41,0)</f>
        <v>1260.0330288432262</v>
      </c>
      <c r="AJ11" s="199" t="str">
        <f>VLOOKUP(A11&amp;"_"&amp;AJ$42,dept_diff_tri!$B:$H,AJ$41,0)</f>
        <v>Ouvriers non qualifiés du second œuvre du bâtiment</v>
      </c>
      <c r="AK11" s="198">
        <f>VLOOKUP(A11&amp;"_"&amp;AK$42,dept_diff_tri!$B:$H,AK$41,0)</f>
        <v>2201.7608206696027</v>
      </c>
      <c r="AL11" s="198">
        <f>VLOOKUP(A11&amp;"_"&amp;AL$42,dept_diff_tri!$B:$H,AL$41,0)</f>
        <v>1271.6304635643128</v>
      </c>
      <c r="AM11" s="198">
        <f>VLOOKUP(A11&amp;"_"&amp;AM$42,dept_diff_tri!$B:$H,AM$41,0)</f>
        <v>120.70280770530081</v>
      </c>
      <c r="AN11" s="199" t="str">
        <f>VLOOKUP(A11&amp;"_"&amp;AN$42,dept_diff_tri!$B:$H,AN$41,0)</f>
        <v>Agents d'entretien de locaux (y compris ATSEM)</v>
      </c>
      <c r="AO11" s="198">
        <f>VLOOKUP(A11&amp;"_"&amp;AO$42,dept_diff_tri!$B:$H,AO$41,0)</f>
        <v>1916.7446948651384</v>
      </c>
      <c r="AP11" s="198">
        <f>VLOOKUP(A11&amp;"_"&amp;AP$42,dept_diff_tri!$B:$H,AP$41,0)</f>
        <v>1204.7220031881498</v>
      </c>
      <c r="AQ11" s="198">
        <f>VLOOKUP(A11&amp;"_"&amp;AQ$42,dept_diff_tri!$B:$H,AQ$41,0)</f>
        <v>221.60617784107939</v>
      </c>
      <c r="AR11" s="199" t="str">
        <f>VLOOKUP(A11&amp;"_"&amp;AR$42,dept_diff_tri!$B:$H,AR$41,0)</f>
        <v>Aides, apprentis, employés polyvalents de cuisine (y compris crêpes, pizzas, plonge …)</v>
      </c>
      <c r="AS11" s="198">
        <f>VLOOKUP(A11&amp;"_"&amp;AS$42,dept_diff_tri!$B:$H,AS$41,0)</f>
        <v>1511.6769202020869</v>
      </c>
      <c r="AT11" s="198">
        <f>VLOOKUP(A11&amp;"_"&amp;AT$42,dept_diff_tri!$B:$H,AT$41,0)</f>
        <v>931.32259949979607</v>
      </c>
      <c r="AU11" s="198">
        <f>VLOOKUP(A11&amp;"_"&amp;AU$42,dept_diff_tri!$B:$H,AU$41,0)</f>
        <v>245.65230966871951</v>
      </c>
      <c r="AV11" s="199" t="str">
        <f>VLOOKUP(A11&amp;"_"&amp;AV$42,dept_diff_tri!$B:$H,AV$41,0)</f>
        <v>Conducteurs et livreurs sur courte distance</v>
      </c>
      <c r="AW11" s="198">
        <f>VLOOKUP(A11&amp;"_"&amp;AW$42,dept_diff_tri!$B:$H,AW$41,0)</f>
        <v>1499.3466449270898</v>
      </c>
      <c r="AX11" s="198">
        <f>VLOOKUP(A11&amp;"_"&amp;AX$42,dept_diff_tri!$B:$H,AX$41,0)</f>
        <v>664.87591098129178</v>
      </c>
      <c r="AY11" s="198">
        <f>VLOOKUP(A11&amp;"_"&amp;AY$42,dept_diff_tri!$B:$H,AY$41,0)</f>
        <v>44.489127704696109</v>
      </c>
      <c r="AZ11" s="199" t="str">
        <f>VLOOKUP(A11&amp;"_"&amp;AZ$42,dept_diff_tri!$B:$H,AZ$41,0)</f>
        <v>Ouvriers non qualifiés de l'emballage et manutentionnaires</v>
      </c>
      <c r="BA11" s="198">
        <f>VLOOKUP(A11&amp;"_"&amp;BA$42,dept_diff_tri!$B:$H,BA$41,0)</f>
        <v>1353.4872378296677</v>
      </c>
      <c r="BB11" s="198">
        <f>VLOOKUP(A11&amp;"_"&amp;BB$42,dept_diff_tri!$B:$H,BB$41,0)</f>
        <v>644.02269513564897</v>
      </c>
      <c r="BC11" s="198">
        <f>VLOOKUP(A11&amp;"_"&amp;BC$42,dept_diff_tri!$B:$H,BC$41,0)</f>
        <v>141.00817713242475</v>
      </c>
      <c r="BD11" s="199" t="str">
        <f>VLOOKUP(A11&amp;"_"&amp;BD$42,dept_diff_tri!$B:$H,BD$41,0)</f>
        <v>Conducteurs de véhicules légers (conducteurs de taxis, ambulanciers…)</v>
      </c>
      <c r="BE11" s="198">
        <f>VLOOKUP(A11&amp;"_"&amp;BE$42,dept_diff_tri!$B:$H,BE$41,0)</f>
        <v>1324.0542728318442</v>
      </c>
      <c r="BF11" s="198">
        <f>VLOOKUP(A11&amp;"_"&amp;BF$42,dept_diff_tri!$B:$H,BF$41,0)</f>
        <v>850.6940845472717</v>
      </c>
      <c r="BG11" s="198">
        <f>VLOOKUP(A11&amp;"_"&amp;BG$42,dept_diff_tri!$B:$H,BG$41,0)</f>
        <v>64.524306595298739</v>
      </c>
      <c r="BH11" s="199" t="str">
        <f>VLOOKUP(A11&amp;"_"&amp;BH$42,dept_diff_tri!$B:$H,BH$41,0)</f>
        <v>Ouvriers non qualifiés du gros œuvre du bâtiment</v>
      </c>
      <c r="BI11" s="198">
        <f>VLOOKUP(A11&amp;"_"&amp;BI$42,dept_diff_tri!$B:$H,BI$41,0)</f>
        <v>1263.7151988339256</v>
      </c>
      <c r="BJ11" s="198">
        <f>VLOOKUP(A11&amp;"_"&amp;BJ$42,dept_diff_tri!$B:$H,BJ$41,0)</f>
        <v>589.9293876545255</v>
      </c>
      <c r="BK11" s="198">
        <f>VLOOKUP(A11&amp;"_"&amp;BK$42,dept_diff_tri!$B:$H,BK$41,0)</f>
        <v>107.36855216945376</v>
      </c>
      <c r="BL11" s="199" t="str">
        <f>VLOOKUP(A11&amp;"_"&amp;BL$42,dept_diff_tri!$B:$H,BL$41,0)</f>
        <v>Plombiers, chauffagistes</v>
      </c>
      <c r="BM11" s="198">
        <f>VLOOKUP(A11&amp;"_"&amp;BM$42,dept_diff_tri!$B:$H,BM$41,0)</f>
        <v>1173.5538012778038</v>
      </c>
      <c r="BN11" s="198">
        <f>VLOOKUP(A11&amp;"_"&amp;BN$42,dept_diff_tri!$B:$H,BN$41,0)</f>
        <v>843.08402885460089</v>
      </c>
      <c r="BO11" s="198">
        <f>VLOOKUP(A11&amp;"_"&amp;BO$42,dept_diff_tri!$B:$H,BO$41,0)</f>
        <v>40.855730313930806</v>
      </c>
      <c r="BP11" s="231"/>
      <c r="BQ11" s="223">
        <v>873.49644563001152</v>
      </c>
      <c r="BR11" s="223">
        <v>1430.9792594325531</v>
      </c>
      <c r="BS11" s="223">
        <v>10715.166127239427</v>
      </c>
      <c r="BT11" s="223">
        <v>6559.1607413556812</v>
      </c>
      <c r="BU11" s="223">
        <v>36352.418579138539</v>
      </c>
      <c r="BV11" s="223">
        <v>5242.5816954297752</v>
      </c>
      <c r="BW11" s="223">
        <v>3702.8193666698703</v>
      </c>
      <c r="BX11" s="223">
        <v>2563.4804160207791</v>
      </c>
      <c r="BY11" s="223">
        <v>464.42791158075039</v>
      </c>
      <c r="BZ11" s="223">
        <v>541.10276997249639</v>
      </c>
      <c r="CA11" s="223">
        <v>10080.757081074666</v>
      </c>
      <c r="CB11" s="223">
        <v>3199.8504026795827</v>
      </c>
      <c r="CC11" s="223">
        <v>5701.0763101686143</v>
      </c>
      <c r="CD11" s="223">
        <v>4856.3226255420277</v>
      </c>
      <c r="CE11" s="225">
        <f t="shared" si="6"/>
        <v>55931.221152796214</v>
      </c>
      <c r="CF11" s="226">
        <v>19553.420888731896</v>
      </c>
      <c r="CG11" s="226">
        <v>8204.8018687805506</v>
      </c>
      <c r="CH11" s="226">
        <v>3941.5514173803426</v>
      </c>
      <c r="CI11" s="226">
        <v>4143.226490328927</v>
      </c>
      <c r="CJ11" s="226">
        <v>6024.8825099260794</v>
      </c>
      <c r="CK11" s="226">
        <v>3496.6418574899735</v>
      </c>
      <c r="CL11" s="226">
        <v>3797.8778342427313</v>
      </c>
      <c r="CM11" s="226">
        <v>6768.8182859157278</v>
      </c>
      <c r="CN11" s="227">
        <f t="shared" si="9"/>
        <v>55931.221152796235</v>
      </c>
    </row>
    <row r="12" spans="1:92" s="19" customFormat="1" ht="13.8">
      <c r="A12" s="2">
        <v>94</v>
      </c>
      <c r="B12" s="5" t="s">
        <v>110</v>
      </c>
      <c r="C12" s="205">
        <v>48961</v>
      </c>
      <c r="D12" s="205">
        <v>43977.030209251287</v>
      </c>
      <c r="E12" s="221">
        <f t="shared" si="8"/>
        <v>-0.10179468946199455</v>
      </c>
      <c r="F12" s="205">
        <v>20239.127715285114</v>
      </c>
      <c r="G12" s="205">
        <v>25642.895596803111</v>
      </c>
      <c r="H12" s="221">
        <f t="shared" si="0"/>
        <v>0.26699608587562462</v>
      </c>
      <c r="I12" s="205">
        <v>9692.6735544882868</v>
      </c>
      <c r="J12" s="205">
        <v>5359.19681421326</v>
      </c>
      <c r="K12" s="221">
        <f t="shared" si="3"/>
        <v>-0.44708786651216248</v>
      </c>
      <c r="L12" s="158"/>
      <c r="M12" s="158"/>
      <c r="N12" s="159" t="e">
        <f t="shared" si="4"/>
        <v>#DIV/0!</v>
      </c>
      <c r="O12" s="158"/>
      <c r="P12" s="158"/>
      <c r="Q12" s="159"/>
      <c r="R12" s="158"/>
      <c r="S12" s="158"/>
      <c r="T12" s="159"/>
      <c r="U12" s="217">
        <v>0.29152001352879692</v>
      </c>
      <c r="V12" s="217">
        <v>0.29103299045933395</v>
      </c>
      <c r="W12" s="221" t="str">
        <f t="shared" si="2"/>
        <v>0 pt(s)</v>
      </c>
      <c r="X12" s="236"/>
      <c r="Y12" s="236"/>
      <c r="Z12" s="235" t="e">
        <f t="shared" si="5"/>
        <v>#DIV/0!</v>
      </c>
      <c r="AA12" s="239" t="s">
        <v>110</v>
      </c>
      <c r="AB12" s="199" t="str">
        <f>VLOOKUP(A12&amp;"_"&amp;AB$42,dept_diff_tri!$B:$H,AB$41,0)</f>
        <v>Agents d'entretien de locaux (y compris ATSEM)</v>
      </c>
      <c r="AC12" s="198">
        <f>VLOOKUP(A12&amp;"_"&amp;AC$42,dept_diff_tri!$B:$H,AC$41,0)</f>
        <v>1972.252216285659</v>
      </c>
      <c r="AD12" s="198">
        <f>VLOOKUP(A12&amp;"_"&amp;AD$42,dept_diff_tri!$B:$H,AD$41,0)</f>
        <v>786.79838781992248</v>
      </c>
      <c r="AE12" s="198">
        <f>VLOOKUP(A12&amp;"_"&amp;AE$42,dept_diff_tri!$B:$H,AE$41,0)</f>
        <v>161.70112367937861</v>
      </c>
      <c r="AF12" s="199" t="str">
        <f>VLOOKUP(A12&amp;"_"&amp;AF$42,dept_diff_tri!$B:$H,AF$41,0)</f>
        <v>Artistes, professeurs d'art (musique, danse, spectacles)</v>
      </c>
      <c r="AG12" s="198">
        <f>VLOOKUP(A12&amp;"_"&amp;AG$42,dept_diff_tri!$B:$H,AG$41,0)</f>
        <v>1848.9653189791561</v>
      </c>
      <c r="AH12" s="198">
        <f>VLOOKUP(A12&amp;"_"&amp;AH$42,dept_diff_tri!$B:$H,AH$41,0)</f>
        <v>32.795873205291919</v>
      </c>
      <c r="AI12" s="198">
        <f>VLOOKUP(A12&amp;"_"&amp;AI$42,dept_diff_tri!$B:$H,AI$41,0)</f>
        <v>1168.9332568615939</v>
      </c>
      <c r="AJ12" s="199" t="str">
        <f>VLOOKUP(A12&amp;"_"&amp;AJ$42,dept_diff_tri!$B:$H,AJ$41,0)</f>
        <v>Aides, apprentis, employés polyvalents de cuisine (y compris crêpes, pizzas, plonge …)</v>
      </c>
      <c r="AK12" s="198">
        <f>VLOOKUP(A12&amp;"_"&amp;AK$42,dept_diff_tri!$B:$H,AK$41,0)</f>
        <v>1527.9871408493586</v>
      </c>
      <c r="AL12" s="198">
        <f>VLOOKUP(A12&amp;"_"&amp;AL$42,dept_diff_tri!$B:$H,AL$41,0)</f>
        <v>698.87861186250677</v>
      </c>
      <c r="AM12" s="198">
        <f>VLOOKUP(A12&amp;"_"&amp;AM$42,dept_diff_tri!$B:$H,AM$41,0)</f>
        <v>225.70679149326764</v>
      </c>
      <c r="AN12" s="199" t="str">
        <f>VLOOKUP(A12&amp;"_"&amp;AN$42,dept_diff_tri!$B:$H,AN$41,0)</f>
        <v>Aides à domicile, aides ménagères, travailleuses familiales</v>
      </c>
      <c r="AO12" s="198">
        <f>VLOOKUP(A12&amp;"_"&amp;AO$42,dept_diff_tri!$B:$H,AO$41,0)</f>
        <v>1511.5618485962877</v>
      </c>
      <c r="AP12" s="198">
        <f>VLOOKUP(A12&amp;"_"&amp;AP$42,dept_diff_tri!$B:$H,AP$41,0)</f>
        <v>1387.8844884650916</v>
      </c>
      <c r="AQ12" s="198">
        <f>VLOOKUP(A12&amp;"_"&amp;AQ$42,dept_diff_tri!$B:$H,AQ$41,0)</f>
        <v>210.57002985325963</v>
      </c>
      <c r="AR12" s="199" t="str">
        <f>VLOOKUP(A12&amp;"_"&amp;AR$42,dept_diff_tri!$B:$H,AR$41,0)</f>
        <v>Ouvriers non qualifiés de l'emballage et manutentionnaires</v>
      </c>
      <c r="AS12" s="198">
        <f>VLOOKUP(A12&amp;"_"&amp;AS$42,dept_diff_tri!$B:$H,AS$41,0)</f>
        <v>1508.0172710192899</v>
      </c>
      <c r="AT12" s="198">
        <f>VLOOKUP(A12&amp;"_"&amp;AT$42,dept_diff_tri!$B:$H,AT$41,0)</f>
        <v>770.80808550862764</v>
      </c>
      <c r="AU12" s="198">
        <f>VLOOKUP(A12&amp;"_"&amp;AU$42,dept_diff_tri!$B:$H,AU$41,0)</f>
        <v>258.80858902044508</v>
      </c>
      <c r="AV12" s="199" t="str">
        <f>VLOOKUP(A12&amp;"_"&amp;AV$42,dept_diff_tri!$B:$H,AV$41,0)</f>
        <v>Professionnels de l'animation socioculturelle (animateurs et directeurs)</v>
      </c>
      <c r="AW12" s="198">
        <f>VLOOKUP(A12&amp;"_"&amp;AW$42,dept_diff_tri!$B:$H,AW$41,0)</f>
        <v>1163.6591666817492</v>
      </c>
      <c r="AX12" s="198">
        <f>VLOOKUP(A12&amp;"_"&amp;AX$42,dept_diff_tri!$B:$H,AX$41,0)</f>
        <v>450.71128591943062</v>
      </c>
      <c r="AY12" s="198">
        <f>VLOOKUP(A12&amp;"_"&amp;AY$42,dept_diff_tri!$B:$H,AY$41,0)</f>
        <v>401.84286787497626</v>
      </c>
      <c r="AZ12" s="199" t="str">
        <f>VLOOKUP(A12&amp;"_"&amp;AZ$42,dept_diff_tri!$B:$H,AZ$41,0)</f>
        <v>Secrétaires bureautiques et assimilés (y compris secrétaires médicales)</v>
      </c>
      <c r="BA12" s="198">
        <f>VLOOKUP(A12&amp;"_"&amp;BA$42,dept_diff_tri!$B:$H,BA$41,0)</f>
        <v>1155.0533215255912</v>
      </c>
      <c r="BB12" s="198">
        <f>VLOOKUP(A12&amp;"_"&amp;BB$42,dept_diff_tri!$B:$H,BB$41,0)</f>
        <v>461.93003169302108</v>
      </c>
      <c r="BC12" s="198">
        <f>VLOOKUP(A12&amp;"_"&amp;BC$42,dept_diff_tri!$B:$H,BC$41,0)</f>
        <v>58.526074314860509</v>
      </c>
      <c r="BD12" s="199" t="str">
        <f>VLOOKUP(A12&amp;"_"&amp;BD$42,dept_diff_tri!$B:$H,BD$41,0)</f>
        <v>Aides-soignants (aides médico-psychologiques, auxiliaires de puériculture, assistants médicaux…)</v>
      </c>
      <c r="BE12" s="198">
        <f>VLOOKUP(A12&amp;"_"&amp;BE$42,dept_diff_tri!$B:$H,BE$41,0)</f>
        <v>1068.4320997667546</v>
      </c>
      <c r="BF12" s="198">
        <f>VLOOKUP(A12&amp;"_"&amp;BF$42,dept_diff_tri!$B:$H,BF$41,0)</f>
        <v>814.96072173880555</v>
      </c>
      <c r="BG12" s="198">
        <f>VLOOKUP(A12&amp;"_"&amp;BG$42,dept_diff_tri!$B:$H,BG$41,0)</f>
        <v>76.557868539206638</v>
      </c>
      <c r="BH12" s="199" t="str">
        <f>VLOOKUP(A12&amp;"_"&amp;BH$42,dept_diff_tri!$B:$H,BH$41,0)</f>
        <v>Conducteurs et livreurs sur courte distance</v>
      </c>
      <c r="BI12" s="198">
        <f>VLOOKUP(A12&amp;"_"&amp;BI$42,dept_diff_tri!$B:$H,BI$41,0)</f>
        <v>1030.366612479095</v>
      </c>
      <c r="BJ12" s="198">
        <f>VLOOKUP(A12&amp;"_"&amp;BJ$42,dept_diff_tri!$B:$H,BJ$41,0)</f>
        <v>617.66726409612227</v>
      </c>
      <c r="BK12" s="198">
        <f>VLOOKUP(A12&amp;"_"&amp;BK$42,dept_diff_tri!$B:$H,BK$41,0)</f>
        <v>121.48607567092809</v>
      </c>
      <c r="BL12" s="199" t="str">
        <f>VLOOKUP(A12&amp;"_"&amp;BL$42,dept_diff_tri!$B:$H,BL$41,0)</f>
        <v>Agents de sécurité et de surveillance, enquêteurs privés et métiers assimilés</v>
      </c>
      <c r="BM12" s="198">
        <f>VLOOKUP(A12&amp;"_"&amp;BM$42,dept_diff_tri!$B:$H,BM$41,0)</f>
        <v>968.64466788583286</v>
      </c>
      <c r="BN12" s="198">
        <f>VLOOKUP(A12&amp;"_"&amp;BN$42,dept_diff_tri!$B:$H,BN$41,0)</f>
        <v>554.72618689923479</v>
      </c>
      <c r="BO12" s="198">
        <f>VLOOKUP(A12&amp;"_"&amp;BO$42,dept_diff_tri!$B:$H,BO$41,0)</f>
        <v>249.18661698045332</v>
      </c>
      <c r="BP12" s="231"/>
      <c r="BQ12" s="223">
        <v>797.32821579449717</v>
      </c>
      <c r="BR12" s="223">
        <v>1265.3526640447199</v>
      </c>
      <c r="BS12" s="223">
        <v>4990.9394258003013</v>
      </c>
      <c r="BT12" s="223">
        <v>6714.8417285498999</v>
      </c>
      <c r="BU12" s="223">
        <v>30208.56817506189</v>
      </c>
      <c r="BV12" s="223">
        <v>3121.0112775021626</v>
      </c>
      <c r="BW12" s="223">
        <v>3754.2009203538805</v>
      </c>
      <c r="BX12" s="223">
        <v>2431.4469493783899</v>
      </c>
      <c r="BY12" s="223">
        <v>747.79438862216034</v>
      </c>
      <c r="BZ12" s="223">
        <v>848.56080582471122</v>
      </c>
      <c r="CA12" s="223">
        <v>6999.1937718221288</v>
      </c>
      <c r="CB12" s="223">
        <v>3291.9041636899237</v>
      </c>
      <c r="CC12" s="223">
        <v>5014.2565069027987</v>
      </c>
      <c r="CD12" s="223">
        <v>4000.1993909656876</v>
      </c>
      <c r="CE12" s="225">
        <f t="shared" si="6"/>
        <v>43977.030209251308</v>
      </c>
      <c r="CF12" s="226">
        <v>12372.772858437049</v>
      </c>
      <c r="CG12" s="226">
        <v>6604.3219943822596</v>
      </c>
      <c r="CH12" s="226">
        <v>3755.0433106675746</v>
      </c>
      <c r="CI12" s="226">
        <v>4031.7192023797152</v>
      </c>
      <c r="CJ12" s="226">
        <v>4507.5151292908085</v>
      </c>
      <c r="CK12" s="226">
        <v>3463.6031804432323</v>
      </c>
      <c r="CL12" s="226">
        <v>2475.3813733606144</v>
      </c>
      <c r="CM12" s="226">
        <v>6766.6731602900154</v>
      </c>
      <c r="CN12" s="227">
        <f t="shared" si="9"/>
        <v>43977.030209251272</v>
      </c>
    </row>
    <row r="13" spans="1:92" s="19" customFormat="1" ht="13.8">
      <c r="A13" s="2">
        <v>95</v>
      </c>
      <c r="B13" s="6" t="s">
        <v>101</v>
      </c>
      <c r="C13" s="205">
        <v>38010</v>
      </c>
      <c r="D13" s="205">
        <v>38292.433010103035</v>
      </c>
      <c r="E13" s="221">
        <f t="shared" si="8"/>
        <v>7.4304922415953101E-3</v>
      </c>
      <c r="F13" s="205">
        <v>18935.891842784484</v>
      </c>
      <c r="G13" s="205">
        <v>22251.462668492612</v>
      </c>
      <c r="H13" s="221">
        <f t="shared" si="0"/>
        <v>0.17509451644716312</v>
      </c>
      <c r="I13" s="205">
        <v>3866.9461991840562</v>
      </c>
      <c r="J13" s="205">
        <v>4486.5274579785601</v>
      </c>
      <c r="K13" s="221">
        <f t="shared" si="3"/>
        <v>0.16022494932182885</v>
      </c>
      <c r="L13" s="158"/>
      <c r="M13" s="158"/>
      <c r="N13" s="159" t="e">
        <f t="shared" si="4"/>
        <v>#DIV/0!</v>
      </c>
      <c r="O13" s="158"/>
      <c r="P13" s="158"/>
      <c r="Q13" s="159"/>
      <c r="R13" s="158"/>
      <c r="S13" s="158"/>
      <c r="T13" s="159"/>
      <c r="U13" s="217">
        <v>0.32540088289388464</v>
      </c>
      <c r="V13" s="217">
        <v>0.30173576518634232</v>
      </c>
      <c r="W13" s="221" t="str">
        <f t="shared" si="2"/>
        <v>-2,4 pt(s)</v>
      </c>
      <c r="X13" s="236"/>
      <c r="Y13" s="236"/>
      <c r="Z13" s="235" t="e">
        <f t="shared" si="5"/>
        <v>#DIV/0!</v>
      </c>
      <c r="AA13" s="239" t="s">
        <v>101</v>
      </c>
      <c r="AB13" s="199" t="str">
        <f>VLOOKUP(A13&amp;"_"&amp;AB$42,dept_diff_tri!$B:$H,AB$41,0)</f>
        <v>Agents de sécurité et de surveillance, enquêteurs privés et métiers assimilés</v>
      </c>
      <c r="AC13" s="198">
        <f>VLOOKUP(A13&amp;"_"&amp;AC$42,dept_diff_tri!$B:$H,AC$41,0)</f>
        <v>1778.6264273417719</v>
      </c>
      <c r="AD13" s="198">
        <f>VLOOKUP(A13&amp;"_"&amp;AD$42,dept_diff_tri!$B:$H,AD$41,0)</f>
        <v>1367.2514931956757</v>
      </c>
      <c r="AE13" s="198">
        <f>VLOOKUP(A13&amp;"_"&amp;AE$42,dept_diff_tri!$B:$H,AE$41,0)</f>
        <v>249.33160562946091</v>
      </c>
      <c r="AF13" s="199" t="str">
        <f>VLOOKUP(A13&amp;"_"&amp;AF$42,dept_diff_tri!$B:$H,AF$41,0)</f>
        <v>Agents d'entretien de locaux (y compris ATSEM)</v>
      </c>
      <c r="AG13" s="198">
        <f>VLOOKUP(A13&amp;"_"&amp;AG$42,dept_diff_tri!$B:$H,AG$41,0)</f>
        <v>1482.3829641148932</v>
      </c>
      <c r="AH13" s="198">
        <f>VLOOKUP(A13&amp;"_"&amp;AH$42,dept_diff_tri!$B:$H,AH$41,0)</f>
        <v>590.90954237818664</v>
      </c>
      <c r="AI13" s="198">
        <f>VLOOKUP(A13&amp;"_"&amp;AI$42,dept_diff_tri!$B:$H,AI$41,0)</f>
        <v>178.89089641665851</v>
      </c>
      <c r="AJ13" s="199" t="str">
        <f>VLOOKUP(A13&amp;"_"&amp;AJ$42,dept_diff_tri!$B:$H,AJ$41,0)</f>
        <v>Ouvriers non qualifiés de l'emballage et manutentionnaires</v>
      </c>
      <c r="AK13" s="198">
        <f>VLOOKUP(A13&amp;"_"&amp;AK$42,dept_diff_tri!$B:$H,AK$41,0)</f>
        <v>1216.9818369764757</v>
      </c>
      <c r="AL13" s="198">
        <f>VLOOKUP(A13&amp;"_"&amp;AL$42,dept_diff_tri!$B:$H,AL$41,0)</f>
        <v>562.6414443929142</v>
      </c>
      <c r="AM13" s="198">
        <f>VLOOKUP(A13&amp;"_"&amp;AM$42,dept_diff_tri!$B:$H,AM$41,0)</f>
        <v>182.95734894912658</v>
      </c>
      <c r="AN13" s="199" t="str">
        <f>VLOOKUP(A13&amp;"_"&amp;AN$42,dept_diff_tri!$B:$H,AN$41,0)</f>
        <v>Conducteurs routiers et grands routiers</v>
      </c>
      <c r="AO13" s="198">
        <f>VLOOKUP(A13&amp;"_"&amp;AO$42,dept_diff_tri!$B:$H,AO$41,0)</f>
        <v>1094.1293567318539</v>
      </c>
      <c r="AP13" s="198">
        <f>VLOOKUP(A13&amp;"_"&amp;AP$42,dept_diff_tri!$B:$H,AP$41,0)</f>
        <v>650.0299399674833</v>
      </c>
      <c r="AQ13" s="198">
        <f>VLOOKUP(A13&amp;"_"&amp;AQ$42,dept_diff_tri!$B:$H,AQ$41,0)</f>
        <v>93.229181573976561</v>
      </c>
      <c r="AR13" s="199" t="str">
        <f>VLOOKUP(A13&amp;"_"&amp;AR$42,dept_diff_tri!$B:$H,AR$41,0)</f>
        <v>Aides, apprentis, employés polyvalents de cuisine (y compris crêpes, pizzas, plonge …)</v>
      </c>
      <c r="AS13" s="198">
        <f>VLOOKUP(A13&amp;"_"&amp;AS$42,dept_diff_tri!$B:$H,AS$41,0)</f>
        <v>1004.6921333955909</v>
      </c>
      <c r="AT13" s="198">
        <f>VLOOKUP(A13&amp;"_"&amp;AT$42,dept_diff_tri!$B:$H,AT$41,0)</f>
        <v>536.29978327755566</v>
      </c>
      <c r="AU13" s="198">
        <f>VLOOKUP(A13&amp;"_"&amp;AU$42,dept_diff_tri!$B:$H,AU$41,0)</f>
        <v>131.19877408957518</v>
      </c>
      <c r="AV13" s="199" t="str">
        <f>VLOOKUP(A13&amp;"_"&amp;AV$42,dept_diff_tri!$B:$H,AV$41,0)</f>
        <v>Aides à domicile, aides ménagères, travailleuses familiales</v>
      </c>
      <c r="AW13" s="198">
        <f>VLOOKUP(A13&amp;"_"&amp;AW$42,dept_diff_tri!$B:$H,AW$41,0)</f>
        <v>936.63049039840598</v>
      </c>
      <c r="AX13" s="198">
        <f>VLOOKUP(A13&amp;"_"&amp;AX$42,dept_diff_tri!$B:$H,AX$41,0)</f>
        <v>773.8583657349883</v>
      </c>
      <c r="AY13" s="198">
        <f>VLOOKUP(A13&amp;"_"&amp;AY$42,dept_diff_tri!$B:$H,AY$41,0)</f>
        <v>82.695116011761286</v>
      </c>
      <c r="AZ13" s="199" t="str">
        <f>VLOOKUP(A13&amp;"_"&amp;AZ$42,dept_diff_tri!$B:$H,AZ$41,0)</f>
        <v>Aides-soignants (aides médico-psychologiques, auxiliaires de puériculture, assistants médicaux…)</v>
      </c>
      <c r="BA13" s="198">
        <f>VLOOKUP(A13&amp;"_"&amp;BA$42,dept_diff_tri!$B:$H,BA$41,0)</f>
        <v>828.63015493003616</v>
      </c>
      <c r="BB13" s="198">
        <f>VLOOKUP(A13&amp;"_"&amp;BB$42,dept_diff_tri!$B:$H,BB$41,0)</f>
        <v>529.84603811798786</v>
      </c>
      <c r="BC13" s="198">
        <f>VLOOKUP(A13&amp;"_"&amp;BC$42,dept_diff_tri!$B:$H,BC$41,0)</f>
        <v>119.79844400956193</v>
      </c>
      <c r="BD13" s="199" t="str">
        <f>VLOOKUP(A13&amp;"_"&amp;BD$42,dept_diff_tri!$B:$H,BD$41,0)</f>
        <v>Ouvriers non qualifiés du second œuvre du bâtiment</v>
      </c>
      <c r="BE13" s="198">
        <f>VLOOKUP(A13&amp;"_"&amp;BE$42,dept_diff_tri!$B:$H,BE$41,0)</f>
        <v>778.84190774479453</v>
      </c>
      <c r="BF13" s="198">
        <f>VLOOKUP(A13&amp;"_"&amp;BF$42,dept_diff_tri!$B:$H,BF$41,0)</f>
        <v>509.51304306731703</v>
      </c>
      <c r="BG13" s="198">
        <f>VLOOKUP(A13&amp;"_"&amp;BG$42,dept_diff_tri!$B:$H,BG$41,0)</f>
        <v>26.403588068487668</v>
      </c>
      <c r="BH13" s="199" t="str">
        <f>VLOOKUP(A13&amp;"_"&amp;BH$42,dept_diff_tri!$B:$H,BH$41,0)</f>
        <v>Professionnels de l'animation socioculturelle (animateurs et directeurs)</v>
      </c>
      <c r="BI13" s="198">
        <f>VLOOKUP(A13&amp;"_"&amp;BI$42,dept_diff_tri!$B:$H,BI$41,0)</f>
        <v>775.1477949801332</v>
      </c>
      <c r="BJ13" s="198">
        <f>VLOOKUP(A13&amp;"_"&amp;BJ$42,dept_diff_tri!$B:$H,BJ$41,0)</f>
        <v>374.66927709692851</v>
      </c>
      <c r="BK13" s="198">
        <f>VLOOKUP(A13&amp;"_"&amp;BK$42,dept_diff_tri!$B:$H,BK$41,0)</f>
        <v>332.3473065729757</v>
      </c>
      <c r="BL13" s="199" t="str">
        <f>VLOOKUP(A13&amp;"_"&amp;BL$42,dept_diff_tri!$B:$H,BL$41,0)</f>
        <v>Électriciens du bâtiment</v>
      </c>
      <c r="BM13" s="198">
        <f>VLOOKUP(A13&amp;"_"&amp;BM$42,dept_diff_tri!$B:$H,BM$41,0)</f>
        <v>765.74571441738942</v>
      </c>
      <c r="BN13" s="198">
        <f>VLOOKUP(A13&amp;"_"&amp;BN$42,dept_diff_tri!$B:$H,BN$41,0)</f>
        <v>315.94435443357605</v>
      </c>
      <c r="BO13" s="198">
        <f>VLOOKUP(A13&amp;"_"&amp;BO$42,dept_diff_tri!$B:$H,BO$41,0)</f>
        <v>65.656484797165277</v>
      </c>
      <c r="BP13" s="231"/>
      <c r="BQ13" s="223">
        <v>1002.2004366084375</v>
      </c>
      <c r="BR13" s="223">
        <v>2466.7545987305512</v>
      </c>
      <c r="BS13" s="223">
        <v>5574.3853714383331</v>
      </c>
      <c r="BT13" s="223">
        <v>5863.8821421889525</v>
      </c>
      <c r="BU13" s="223">
        <v>23385.210461136761</v>
      </c>
      <c r="BV13" s="223">
        <v>3108.3345658871535</v>
      </c>
      <c r="BW13" s="223">
        <v>2634.9830879013307</v>
      </c>
      <c r="BX13" s="223">
        <v>786.81774707702414</v>
      </c>
      <c r="BY13" s="223">
        <v>231.41624041024704</v>
      </c>
      <c r="BZ13" s="223">
        <v>544.78594529872976</v>
      </c>
      <c r="CA13" s="223">
        <v>6390.406284380193</v>
      </c>
      <c r="CB13" s="223">
        <v>2567.0497883764501</v>
      </c>
      <c r="CC13" s="223">
        <v>4064.7265250467017</v>
      </c>
      <c r="CD13" s="223">
        <v>3056.6902767589418</v>
      </c>
      <c r="CE13" s="225">
        <f t="shared" si="6"/>
        <v>38292.433010103035</v>
      </c>
      <c r="CF13" s="226">
        <v>10483.793961556803</v>
      </c>
      <c r="CG13" s="226">
        <v>5857.767938345829</v>
      </c>
      <c r="CH13" s="226">
        <v>3685.9735168482503</v>
      </c>
      <c r="CI13" s="226">
        <v>3012.9295027401085</v>
      </c>
      <c r="CJ13" s="226">
        <v>4053.4586297799178</v>
      </c>
      <c r="CK13" s="226">
        <v>2935.9851781933507</v>
      </c>
      <c r="CL13" s="226">
        <v>2510.3983056233455</v>
      </c>
      <c r="CM13" s="226">
        <v>5752.1259770154265</v>
      </c>
      <c r="CN13" s="227">
        <f t="shared" si="9"/>
        <v>38292.433010103028</v>
      </c>
    </row>
    <row r="14" spans="1:92" s="19" customFormat="1" ht="13.8">
      <c r="A14" s="2" t="s">
        <v>193</v>
      </c>
      <c r="B14" s="6"/>
      <c r="C14" s="205"/>
      <c r="D14" s="189"/>
      <c r="E14" s="190"/>
      <c r="F14" s="205"/>
      <c r="G14" s="189"/>
      <c r="H14" s="190"/>
      <c r="I14" s="205"/>
      <c r="J14" s="189"/>
      <c r="K14" s="190"/>
      <c r="L14" s="158"/>
      <c r="M14" s="158"/>
      <c r="N14" s="159"/>
      <c r="O14" s="158"/>
      <c r="P14" s="158"/>
      <c r="Q14" s="159"/>
      <c r="R14" s="158"/>
      <c r="S14" s="158"/>
      <c r="T14" s="159"/>
      <c r="U14" s="217"/>
      <c r="V14" s="217"/>
      <c r="W14" s="221"/>
      <c r="X14" s="236"/>
      <c r="Y14" s="236"/>
      <c r="Z14" s="235"/>
      <c r="AA14" s="239"/>
      <c r="AB14" s="198">
        <v>6</v>
      </c>
      <c r="AC14" s="198">
        <v>7</v>
      </c>
      <c r="AD14" s="198">
        <v>8</v>
      </c>
      <c r="AE14" s="198">
        <v>9</v>
      </c>
      <c r="AF14" s="198">
        <v>6</v>
      </c>
      <c r="AG14" s="198">
        <v>7</v>
      </c>
      <c r="AH14" s="198">
        <v>8</v>
      </c>
      <c r="AI14" s="198">
        <v>9</v>
      </c>
      <c r="AJ14" s="198">
        <v>6</v>
      </c>
      <c r="AK14" s="198">
        <v>7</v>
      </c>
      <c r="AL14" s="198">
        <v>8</v>
      </c>
      <c r="AM14" s="198">
        <v>9</v>
      </c>
      <c r="AN14" s="198">
        <v>6</v>
      </c>
      <c r="AO14" s="198">
        <v>7</v>
      </c>
      <c r="AP14" s="198">
        <v>8</v>
      </c>
      <c r="AQ14" s="198">
        <v>9</v>
      </c>
      <c r="AR14" s="198">
        <v>6</v>
      </c>
      <c r="AS14" s="198">
        <v>7</v>
      </c>
      <c r="AT14" s="198">
        <v>8</v>
      </c>
      <c r="AU14" s="198">
        <v>9</v>
      </c>
      <c r="AV14" s="198">
        <v>6</v>
      </c>
      <c r="AW14" s="198">
        <v>7</v>
      </c>
      <c r="AX14" s="198">
        <v>8</v>
      </c>
      <c r="AY14" s="198">
        <v>9</v>
      </c>
      <c r="AZ14" s="198">
        <v>6</v>
      </c>
      <c r="BA14" s="198">
        <v>7</v>
      </c>
      <c r="BB14" s="198">
        <v>8</v>
      </c>
      <c r="BC14" s="198">
        <v>9</v>
      </c>
      <c r="BD14" s="198">
        <v>6</v>
      </c>
      <c r="BE14" s="198">
        <v>7</v>
      </c>
      <c r="BF14" s="198">
        <v>8</v>
      </c>
      <c r="BG14" s="198">
        <v>9</v>
      </c>
      <c r="BH14" s="198">
        <v>6</v>
      </c>
      <c r="BI14" s="198">
        <v>7</v>
      </c>
      <c r="BJ14" s="198">
        <v>8</v>
      </c>
      <c r="BK14" s="198">
        <v>9</v>
      </c>
      <c r="BL14" s="198">
        <v>6</v>
      </c>
      <c r="BM14" s="198">
        <v>7</v>
      </c>
      <c r="BN14" s="198">
        <v>8</v>
      </c>
      <c r="BO14" s="198">
        <v>9</v>
      </c>
      <c r="BP14" s="231"/>
      <c r="BQ14" s="223"/>
      <c r="BR14" s="223"/>
      <c r="BS14" s="223"/>
      <c r="BT14" s="223"/>
      <c r="BU14" s="223"/>
      <c r="BV14" s="223"/>
      <c r="BW14" s="223"/>
      <c r="BX14" s="223"/>
      <c r="BY14" s="223"/>
      <c r="BZ14" s="223"/>
      <c r="CA14" s="223"/>
      <c r="CB14" s="223"/>
      <c r="CC14" s="223"/>
      <c r="CD14" s="223"/>
      <c r="CE14" s="225"/>
      <c r="CF14" s="226"/>
      <c r="CG14" s="226"/>
      <c r="CH14" s="226"/>
      <c r="CI14" s="226"/>
      <c r="CJ14" s="226"/>
      <c r="CK14" s="226"/>
      <c r="CL14" s="226"/>
      <c r="CM14" s="226"/>
      <c r="CN14" s="226"/>
    </row>
    <row r="15" spans="1:92" s="19" customFormat="1" ht="13.8">
      <c r="A15" s="2" t="s">
        <v>193</v>
      </c>
      <c r="B15" s="21" t="s">
        <v>194</v>
      </c>
      <c r="C15" s="205"/>
      <c r="D15" s="189"/>
      <c r="E15" s="190"/>
      <c r="F15" s="205"/>
      <c r="G15" s="189"/>
      <c r="H15" s="190"/>
      <c r="I15" s="205"/>
      <c r="J15" s="189"/>
      <c r="K15" s="190"/>
      <c r="L15" s="158"/>
      <c r="M15" s="158"/>
      <c r="N15" s="159"/>
      <c r="O15" s="158"/>
      <c r="P15" s="158"/>
      <c r="Q15" s="159"/>
      <c r="R15" s="158"/>
      <c r="S15" s="158"/>
      <c r="T15" s="159"/>
      <c r="U15" s="217"/>
      <c r="V15" s="217"/>
      <c r="W15" s="221"/>
      <c r="X15" s="236"/>
      <c r="Y15" s="236"/>
      <c r="Z15" s="235"/>
      <c r="AA15" s="239"/>
      <c r="AB15" s="198">
        <v>1</v>
      </c>
      <c r="AC15" s="198">
        <v>1</v>
      </c>
      <c r="AD15" s="198">
        <v>1</v>
      </c>
      <c r="AE15" s="198">
        <v>1</v>
      </c>
      <c r="AF15" s="198">
        <v>2</v>
      </c>
      <c r="AG15" s="198">
        <v>2</v>
      </c>
      <c r="AH15" s="198">
        <v>2</v>
      </c>
      <c r="AI15" s="198">
        <v>2</v>
      </c>
      <c r="AJ15" s="198">
        <v>3</v>
      </c>
      <c r="AK15" s="198">
        <v>3</v>
      </c>
      <c r="AL15" s="198">
        <v>3</v>
      </c>
      <c r="AM15" s="198">
        <v>3</v>
      </c>
      <c r="AN15" s="198">
        <v>4</v>
      </c>
      <c r="AO15" s="198">
        <v>4</v>
      </c>
      <c r="AP15" s="198">
        <v>4</v>
      </c>
      <c r="AQ15" s="198">
        <v>4</v>
      </c>
      <c r="AR15" s="198">
        <v>5</v>
      </c>
      <c r="AS15" s="198">
        <v>5</v>
      </c>
      <c r="AT15" s="198">
        <v>5</v>
      </c>
      <c r="AU15" s="198">
        <v>5</v>
      </c>
      <c r="AV15" s="198">
        <v>6</v>
      </c>
      <c r="AW15" s="198">
        <v>6</v>
      </c>
      <c r="AX15" s="198">
        <v>6</v>
      </c>
      <c r="AY15" s="198">
        <v>6</v>
      </c>
      <c r="AZ15" s="198">
        <v>7</v>
      </c>
      <c r="BA15" s="198">
        <v>7</v>
      </c>
      <c r="BB15" s="198">
        <v>7</v>
      </c>
      <c r="BC15" s="198">
        <v>7</v>
      </c>
      <c r="BD15" s="198">
        <v>8</v>
      </c>
      <c r="BE15" s="198">
        <v>8</v>
      </c>
      <c r="BF15" s="198">
        <v>8</v>
      </c>
      <c r="BG15" s="198">
        <v>8</v>
      </c>
      <c r="BH15" s="198">
        <v>9</v>
      </c>
      <c r="BI15" s="198">
        <v>9</v>
      </c>
      <c r="BJ15" s="198">
        <v>9</v>
      </c>
      <c r="BK15" s="198">
        <v>9</v>
      </c>
      <c r="BL15" s="198">
        <v>10</v>
      </c>
      <c r="BM15" s="198">
        <v>10</v>
      </c>
      <c r="BN15" s="198">
        <v>10</v>
      </c>
      <c r="BO15" s="198">
        <v>10</v>
      </c>
      <c r="BP15" s="231"/>
      <c r="BQ15" s="223"/>
      <c r="BR15" s="223"/>
      <c r="BS15" s="223"/>
      <c r="BT15" s="223"/>
      <c r="BU15" s="223"/>
      <c r="BV15" s="223"/>
      <c r="BW15" s="223"/>
      <c r="BX15" s="223"/>
      <c r="BY15" s="223"/>
      <c r="BZ15" s="223"/>
      <c r="CA15" s="223"/>
      <c r="CB15" s="223"/>
      <c r="CC15" s="223"/>
      <c r="CD15" s="223"/>
      <c r="CE15" s="225"/>
      <c r="CF15" s="226"/>
      <c r="CG15" s="226"/>
      <c r="CH15" s="226"/>
      <c r="CI15" s="226"/>
      <c r="CJ15" s="226"/>
      <c r="CK15" s="226"/>
      <c r="CL15" s="226"/>
      <c r="CM15" s="226"/>
      <c r="CN15" s="226"/>
    </row>
    <row r="16" spans="1:92" s="19" customFormat="1" ht="13.8">
      <c r="A16" s="15">
        <v>1107</v>
      </c>
      <c r="B16" s="10" t="s">
        <v>156</v>
      </c>
      <c r="C16" s="205">
        <v>160904.465616726</v>
      </c>
      <c r="D16" s="205">
        <v>175526.94131247839</v>
      </c>
      <c r="E16" s="221">
        <f t="shared" ref="E16:E40" si="10">D16/C16-1</f>
        <v>9.0876754972003537E-2</v>
      </c>
      <c r="F16" s="205">
        <v>69519.637459125006</v>
      </c>
      <c r="G16" s="205">
        <v>91307.377035156023</v>
      </c>
      <c r="H16" s="221">
        <f t="shared" si="0"/>
        <v>0.31340410238533556</v>
      </c>
      <c r="I16" s="205">
        <v>20039.093471412001</v>
      </c>
      <c r="J16" s="205">
        <v>22040.388812131772</v>
      </c>
      <c r="K16" s="221">
        <f t="shared" si="3"/>
        <v>9.9869554656992987E-2</v>
      </c>
      <c r="L16" s="158">
        <v>31751.4218091283</v>
      </c>
      <c r="M16" s="158">
        <v>34631.354340961996</v>
      </c>
      <c r="N16" s="159">
        <f t="shared" si="4"/>
        <v>9.0702474652827547E-2</v>
      </c>
      <c r="O16" s="158"/>
      <c r="P16" s="158"/>
      <c r="Q16" s="159"/>
      <c r="R16" s="160"/>
      <c r="S16" s="158"/>
      <c r="T16" s="159"/>
      <c r="U16" s="217">
        <v>0.24516849810999999</v>
      </c>
      <c r="V16" s="217">
        <v>0.24998259932310943</v>
      </c>
      <c r="W16" s="221" t="str">
        <f t="shared" si="2"/>
        <v>0,5 pt(s)</v>
      </c>
      <c r="X16" s="236">
        <v>1558807.6185705101</v>
      </c>
      <c r="Y16" s="236">
        <v>1903190.2226228535</v>
      </c>
      <c r="Z16" s="235">
        <f t="shared" si="5"/>
        <v>0.22092694438339744</v>
      </c>
      <c r="AA16" s="239" t="s">
        <v>156</v>
      </c>
      <c r="AB16" s="199" t="str">
        <f>VLOOKUP($A$16&amp;"_"&amp;AB$42,bassins_diff_tri!$B:$H,AB$41,0)</f>
        <v>Artistes, professeurs d'art (musique, danse, spectacles)</v>
      </c>
      <c r="AC16" s="198">
        <f>VLOOKUP($A$16&amp;"_"&amp;AC$42,bassins_diff_tri!$B:$H,AC$41,0)</f>
        <v>11752.793853999907</v>
      </c>
      <c r="AD16" s="198">
        <f>VLOOKUP($A$16&amp;"_"&amp;AD$42,bassins_diff_tri!$B:$H,AD$41,0)</f>
        <v>1238.1626283735779</v>
      </c>
      <c r="AE16" s="198">
        <f>VLOOKUP($A$16&amp;"_"&amp;AE$42,bassins_diff_tri!$B:$H,AE$41,0)</f>
        <v>5229.279486108735</v>
      </c>
      <c r="AF16" s="199" t="str">
        <f>VLOOKUP($A$16&amp;"_"&amp;AF$42,bassins_diff_tri!$B:$H,AF$41,0)</f>
        <v>Ingénieurs et cadres d'études, R et D en informatique, chefs de projets informatiques</v>
      </c>
      <c r="AG16" s="198">
        <f>VLOOKUP($A$16&amp;"_"&amp;AG$42,bassins_diff_tri!$B:$H,AG$41,0)</f>
        <v>9367.1920245347646</v>
      </c>
      <c r="AH16" s="198">
        <f>VLOOKUP($A$16&amp;"_"&amp;AH$42,bassins_diff_tri!$B:$H,AH$41,0)</f>
        <v>5926.6896870675619</v>
      </c>
      <c r="AI16" s="198">
        <f>VLOOKUP($A$16&amp;"_"&amp;AI$42,bassins_diff_tri!$B:$H,AI$41,0)</f>
        <v>71.483456302095703</v>
      </c>
      <c r="AJ16" s="199" t="str">
        <f>VLOOKUP($A$16&amp;"_"&amp;AJ$42,bassins_diff_tri!$B:$H,AJ$41,0)</f>
        <v>Serveurs de cafés, de restaurants et commis</v>
      </c>
      <c r="AK16" s="198">
        <f>VLOOKUP($A$16&amp;"_"&amp;AK$42,bassins_diff_tri!$B:$H,AK$41,0)</f>
        <v>8535.1077018620999</v>
      </c>
      <c r="AL16" s="198">
        <f>VLOOKUP($A$16&amp;"_"&amp;AL$42,bassins_diff_tri!$B:$H,AL$41,0)</f>
        <v>5624.3140237360585</v>
      </c>
      <c r="AM16" s="198">
        <f>VLOOKUP($A$16&amp;"_"&amp;AM$42,bassins_diff_tri!$B:$H,AM$41,0)</f>
        <v>1833.7651201721972</v>
      </c>
      <c r="AN16" s="199" t="str">
        <f>VLOOKUP($A$16&amp;"_"&amp;AN$42,bassins_diff_tri!$B:$H,AN$41,0)</f>
        <v>Aides, apprentis, employés polyvalents de cuisine (y compris crêpes, pizzas, plonge …)</v>
      </c>
      <c r="AO16" s="198">
        <f>VLOOKUP($A$16&amp;"_"&amp;AO$42,bassins_diff_tri!$B:$H,AO$41,0)</f>
        <v>6748.7313827176376</v>
      </c>
      <c r="AP16" s="198">
        <f>VLOOKUP($A$16&amp;"_"&amp;AP$42,bassins_diff_tri!$B:$H,AP$41,0)</f>
        <v>3223.9826142705142</v>
      </c>
      <c r="AQ16" s="198">
        <f>VLOOKUP($A$16&amp;"_"&amp;AQ$42,bassins_diff_tri!$B:$H,AQ$41,0)</f>
        <v>850.39216933125147</v>
      </c>
      <c r="AR16" s="199" t="str">
        <f>VLOOKUP($A$16&amp;"_"&amp;AR$42,bassins_diff_tri!$B:$H,AR$41,0)</f>
        <v>Cadres administratifs, comptables et financiers (hors juristes)</v>
      </c>
      <c r="AS16" s="198">
        <f>VLOOKUP($A$16&amp;"_"&amp;AS$42,bassins_diff_tri!$B:$H,AS$41,0)</f>
        <v>6050.1289341637921</v>
      </c>
      <c r="AT16" s="198">
        <f>VLOOKUP($A$16&amp;"_"&amp;AT$42,bassins_diff_tri!$B:$H,AT$41,0)</f>
        <v>2565.6842792172074</v>
      </c>
      <c r="AU16" s="198">
        <f>VLOOKUP($A$16&amp;"_"&amp;AU$42,bassins_diff_tri!$B:$H,AU$41,0)</f>
        <v>39.856654414598601</v>
      </c>
      <c r="AV16" s="199" t="str">
        <f>VLOOKUP($A$16&amp;"_"&amp;AV$42,bassins_diff_tri!$B:$H,AV$41,0)</f>
        <v>Agents d'accueil et d'information, standardistes</v>
      </c>
      <c r="AW16" s="198">
        <f>VLOOKUP($A$16&amp;"_"&amp;AW$42,bassins_diff_tri!$B:$H,AW$41,0)</f>
        <v>5274.9744873588616</v>
      </c>
      <c r="AX16" s="198">
        <f>VLOOKUP($A$16&amp;"_"&amp;AX$42,bassins_diff_tri!$B:$H,AX$41,0)</f>
        <v>3922.9440591599778</v>
      </c>
      <c r="AY16" s="198">
        <f>VLOOKUP($A$16&amp;"_"&amp;AY$42,bassins_diff_tri!$B:$H,AY$41,0)</f>
        <v>645.14843491094621</v>
      </c>
      <c r="AZ16" s="199" t="str">
        <f>VLOOKUP($A$16&amp;"_"&amp;AZ$42,bassins_diff_tri!$B:$H,AZ$41,0)</f>
        <v>Vendeurs en habillement, accessoires et articles de luxe, sport, loisirs et culture</v>
      </c>
      <c r="BA16" s="198">
        <f>VLOOKUP($A$16&amp;"_"&amp;BA$42,bassins_diff_tri!$B:$H,BA$41,0)</f>
        <v>5249.0513969761023</v>
      </c>
      <c r="BB16" s="198">
        <f>VLOOKUP($A$16&amp;"_"&amp;BB$42,bassins_diff_tri!$B:$H,BB$41,0)</f>
        <v>2621.3668321385362</v>
      </c>
      <c r="BC16" s="198">
        <f>VLOOKUP($A$16&amp;"_"&amp;BC$42,bassins_diff_tri!$B:$H,BC$41,0)</f>
        <v>1249.2404513028337</v>
      </c>
      <c r="BD16" s="199" t="str">
        <f>VLOOKUP($A$16&amp;"_"&amp;BD$42,bassins_diff_tri!$B:$H,BD$41,0)</f>
        <v>Cuisiniers</v>
      </c>
      <c r="BE16" s="198">
        <f>VLOOKUP($A$16&amp;"_"&amp;BE$42,bassins_diff_tri!$B:$H,BE$41,0)</f>
        <v>4325.2098456863414</v>
      </c>
      <c r="BF16" s="198">
        <f>VLOOKUP($A$16&amp;"_"&amp;BF$42,bassins_diff_tri!$B:$H,BF$41,0)</f>
        <v>2931.6833255043985</v>
      </c>
      <c r="BG16" s="198">
        <f>VLOOKUP($A$16&amp;"_"&amp;BG$42,bassins_diff_tri!$B:$H,BG$41,0)</f>
        <v>622.49984395149306</v>
      </c>
      <c r="BH16" s="199" t="str">
        <f>VLOOKUP($A$16&amp;"_"&amp;BH$42,bassins_diff_tri!$B:$H,BH$41,0)</f>
        <v>Secrétaires bureautiques et assimilés (y compris secrétaires médicales)</v>
      </c>
      <c r="BI16" s="198">
        <f>VLOOKUP($A$16&amp;"_"&amp;BI$42,bassins_diff_tri!$B:$H,BI$41,0)</f>
        <v>3809.0872673461181</v>
      </c>
      <c r="BJ16" s="198">
        <f>VLOOKUP($A$16&amp;"_"&amp;BJ$42,bassins_diff_tri!$B:$H,BJ$41,0)</f>
        <v>1659.9163074642379</v>
      </c>
      <c r="BK16" s="198">
        <f>VLOOKUP($A$16&amp;"_"&amp;BK$42,bassins_diff_tri!$B:$H,BK$41,0)</f>
        <v>139.83005798740393</v>
      </c>
      <c r="BL16" s="199" t="str">
        <f>VLOOKUP($A$16&amp;"_"&amp;BL$42,bassins_diff_tri!$B:$H,BL$41,0)</f>
        <v>Employés de l'hôtellerie</v>
      </c>
      <c r="BM16" s="198">
        <f>VLOOKUP($A$16&amp;"_"&amp;BM$42,bassins_diff_tri!$B:$H,BM$41,0)</f>
        <v>3739.7327024783895</v>
      </c>
      <c r="BN16" s="198">
        <f>VLOOKUP($A$16&amp;"_"&amp;BN$42,bassins_diff_tri!$B:$H,BN$41,0)</f>
        <v>2416.3903608439364</v>
      </c>
      <c r="BO16" s="198">
        <f>VLOOKUP($A$16&amp;"_"&amp;BO$42,bassins_diff_tri!$B:$H,BO$41,0)</f>
        <v>654.23931238352202</v>
      </c>
      <c r="BP16" s="231"/>
      <c r="BQ16" s="223">
        <v>2640.6607861148032</v>
      </c>
      <c r="BR16" s="223">
        <v>4433.3386501427249</v>
      </c>
      <c r="BS16" s="223">
        <v>7476.6508204002348</v>
      </c>
      <c r="BT16" s="223">
        <v>18975.059308762513</v>
      </c>
      <c r="BU16" s="223">
        <v>142001.23174705805</v>
      </c>
      <c r="BV16" s="223">
        <v>4933.9919431430353</v>
      </c>
      <c r="BW16" s="223">
        <v>26709.137811229823</v>
      </c>
      <c r="BX16" s="223">
        <v>26028.304286149058</v>
      </c>
      <c r="BY16" s="223">
        <v>6737.947024313964</v>
      </c>
      <c r="BZ16" s="223">
        <v>3011.9163525685958</v>
      </c>
      <c r="CA16" s="223">
        <v>38688.804369171427</v>
      </c>
      <c r="CB16" s="223">
        <v>6751.4625686561531</v>
      </c>
      <c r="CC16" s="223">
        <v>12783.51022267892</v>
      </c>
      <c r="CD16" s="223">
        <v>16356.157169146789</v>
      </c>
      <c r="CE16" s="225">
        <f t="shared" si="6"/>
        <v>175526.94131247833</v>
      </c>
      <c r="CF16" s="226">
        <v>51806.692140183157</v>
      </c>
      <c r="CG16" s="226">
        <v>25733.35293979858</v>
      </c>
      <c r="CH16" s="226">
        <v>15260.474720123597</v>
      </c>
      <c r="CI16" s="226">
        <v>16669.941243748344</v>
      </c>
      <c r="CJ16" s="226">
        <v>18255.22727994492</v>
      </c>
      <c r="CK16" s="226">
        <v>11160.614366491875</v>
      </c>
      <c r="CL16" s="226">
        <v>11260.473791633674</v>
      </c>
      <c r="CM16" s="226">
        <v>25380.164830553869</v>
      </c>
      <c r="CN16" s="227">
        <f t="shared" ref="CN16:CN40" si="11">SUM(CF16:CM16)</f>
        <v>175526.94131247801</v>
      </c>
    </row>
    <row r="17" spans="1:92" s="19" customFormat="1" ht="13.8">
      <c r="A17" s="15">
        <v>1108</v>
      </c>
      <c r="B17" s="10" t="s">
        <v>157</v>
      </c>
      <c r="C17" s="205">
        <v>5303.7388919109999</v>
      </c>
      <c r="D17" s="205">
        <v>4802.4655079116283</v>
      </c>
      <c r="E17" s="221">
        <f t="shared" si="10"/>
        <v>-9.4513209306719248E-2</v>
      </c>
      <c r="F17" s="205">
        <v>2719.210074995</v>
      </c>
      <c r="G17" s="205">
        <v>2831.5278727797322</v>
      </c>
      <c r="H17" s="221">
        <f t="shared" si="0"/>
        <v>4.1305303631216761E-2</v>
      </c>
      <c r="I17" s="205">
        <v>876.49924840000006</v>
      </c>
      <c r="J17" s="205">
        <v>735.53694958393828</v>
      </c>
      <c r="K17" s="221">
        <f t="shared" si="3"/>
        <v>-0.1608242095739163</v>
      </c>
      <c r="L17" s="158">
        <v>623.62102812288003</v>
      </c>
      <c r="M17" s="158">
        <v>725.97519561407273</v>
      </c>
      <c r="N17" s="159">
        <f t="shared" si="4"/>
        <v>0.16412879437257288</v>
      </c>
      <c r="O17" s="158"/>
      <c r="P17" s="158"/>
      <c r="Q17" s="159"/>
      <c r="R17" s="160"/>
      <c r="S17" s="158"/>
      <c r="T17" s="159"/>
      <c r="U17" s="217">
        <v>0.27732225879</v>
      </c>
      <c r="V17" s="217">
        <v>0.24262678838570675</v>
      </c>
      <c r="W17" s="221" t="str">
        <f t="shared" si="2"/>
        <v>-3,5 pt(s)</v>
      </c>
      <c r="X17" s="236">
        <v>33481.7754467876</v>
      </c>
      <c r="Y17" s="236">
        <v>32291.229526064384</v>
      </c>
      <c r="Z17" s="235">
        <f t="shared" si="5"/>
        <v>-3.5558028355316629E-2</v>
      </c>
      <c r="AA17" s="239" t="s">
        <v>157</v>
      </c>
      <c r="AB17" s="199" t="str">
        <f>VLOOKUP($A$17&amp;"_"&amp;AB$42,bassins_diff_tri!$B:$H,AB$41,0)</f>
        <v>Aides à domicile, aides ménagères, travailleuses familiales</v>
      </c>
      <c r="AC17" s="198">
        <f>VLOOKUP($A$17&amp;"_"&amp;AC$42,bassins_diff_tri!$B:$H,AC$41,0)</f>
        <v>362.43008874615816</v>
      </c>
      <c r="AD17" s="198">
        <f>VLOOKUP($A$17&amp;"_"&amp;AD$42,bassins_diff_tri!$B:$H,AD$41,0)</f>
        <v>350.2985806990331</v>
      </c>
      <c r="AE17" s="198">
        <f>VLOOKUP($A$17&amp;"_"&amp;AE$42,bassins_diff_tri!$B:$H,AE$41,0)</f>
        <v>16.709467868356075</v>
      </c>
      <c r="AF17" s="199" t="str">
        <f>VLOOKUP($A$17&amp;"_"&amp;AF$42,bassins_diff_tri!$B:$H,AF$41,0)</f>
        <v>Aides, apprentis, employés polyvalents de cuisine (y compris crêpes, pizzas, plonge …)</v>
      </c>
      <c r="AG17" s="198">
        <f>VLOOKUP($A$17&amp;"_"&amp;AG$42,bassins_diff_tri!$B:$H,AG$41,0)</f>
        <v>263.35703428436199</v>
      </c>
      <c r="AH17" s="198">
        <f>VLOOKUP($A$17&amp;"_"&amp;AH$42,bassins_diff_tri!$B:$H,AH$41,0)</f>
        <v>156.207296705251</v>
      </c>
      <c r="AI17" s="198">
        <f>VLOOKUP($A$17&amp;"_"&amp;AI$42,bassins_diff_tri!$B:$H,AI$41,0)</f>
        <v>25.894292767628297</v>
      </c>
      <c r="AJ17" s="199" t="str">
        <f>VLOOKUP($A$17&amp;"_"&amp;AJ$42,bassins_diff_tri!$B:$H,AJ$41,0)</f>
        <v>Employés de maison et personnels de ménage</v>
      </c>
      <c r="AK17" s="198">
        <f>VLOOKUP($A$17&amp;"_"&amp;AK$42,bassins_diff_tri!$B:$H,AK$41,0)</f>
        <v>187.25645442619853</v>
      </c>
      <c r="AL17" s="198">
        <f>VLOOKUP($A$17&amp;"_"&amp;AL$42,bassins_diff_tri!$B:$H,AL$41,0)</f>
        <v>187.25645442619853</v>
      </c>
      <c r="AM17" s="198">
        <f>VLOOKUP($A$17&amp;"_"&amp;AM$42,bassins_diff_tri!$B:$H,AM$41,0)</f>
        <v>0</v>
      </c>
      <c r="AN17" s="199" t="str">
        <f>VLOOKUP($A$17&amp;"_"&amp;AN$42,bassins_diff_tri!$B:$H,AN$41,0)</f>
        <v>Serveurs de cafés, de restaurants et commis</v>
      </c>
      <c r="AO17" s="198">
        <f>VLOOKUP($A$17&amp;"_"&amp;AO$42,bassins_diff_tri!$B:$H,AO$41,0)</f>
        <v>183.93521578409769</v>
      </c>
      <c r="AP17" s="198">
        <f>VLOOKUP($A$17&amp;"_"&amp;AP$42,bassins_diff_tri!$B:$H,AP$41,0)</f>
        <v>70.223590381976905</v>
      </c>
      <c r="AQ17" s="198">
        <f>VLOOKUP($A$17&amp;"_"&amp;AQ$42,bassins_diff_tri!$B:$H,AQ$41,0)</f>
        <v>55.923569570872722</v>
      </c>
      <c r="AR17" s="199" t="str">
        <f>VLOOKUP($A$17&amp;"_"&amp;AR$42,bassins_diff_tri!$B:$H,AR$41,0)</f>
        <v>Employés de libre-service</v>
      </c>
      <c r="AS17" s="198">
        <f>VLOOKUP($A$17&amp;"_"&amp;AS$42,bassins_diff_tri!$B:$H,AS$41,0)</f>
        <v>158.43414716278261</v>
      </c>
      <c r="AT17" s="198">
        <f>VLOOKUP($A$17&amp;"_"&amp;AT$42,bassins_diff_tri!$B:$H,AT$41,0)</f>
        <v>53.139756885179622</v>
      </c>
      <c r="AU17" s="198">
        <f>VLOOKUP($A$17&amp;"_"&amp;AU$42,bassins_diff_tri!$B:$H,AU$41,0)</f>
        <v>10</v>
      </c>
      <c r="AV17" s="199" t="str">
        <f>VLOOKUP($A$17&amp;"_"&amp;AV$42,bassins_diff_tri!$B:$H,AV$41,0)</f>
        <v>Agents d'entretien de locaux (y compris ATSEM)</v>
      </c>
      <c r="AW17" s="198">
        <f>VLOOKUP($A$17&amp;"_"&amp;AW$42,bassins_diff_tri!$B:$H,AW$41,0)</f>
        <v>143.94427111782738</v>
      </c>
      <c r="AX17" s="198">
        <f>VLOOKUP($A$17&amp;"_"&amp;AX$42,bassins_diff_tri!$B:$H,AX$41,0)</f>
        <v>84.381559884654379</v>
      </c>
      <c r="AY17" s="198">
        <f>VLOOKUP($A$17&amp;"_"&amp;AY$42,bassins_diff_tri!$B:$H,AY$41,0)</f>
        <v>35.903296293980901</v>
      </c>
      <c r="AZ17" s="199" t="str">
        <f>VLOOKUP($A$17&amp;"_"&amp;AZ$42,bassins_diff_tri!$B:$H,AZ$41,0)</f>
        <v>Aides-soignants (aides médico-psychologiques, auxiliaires de puériculture, assistants médicaux…)</v>
      </c>
      <c r="BA17" s="198">
        <f>VLOOKUP($A$17&amp;"_"&amp;BA$42,bassins_diff_tri!$B:$H,BA$41,0)</f>
        <v>137.74551477551131</v>
      </c>
      <c r="BB17" s="198">
        <f>VLOOKUP($A$17&amp;"_"&amp;BB$42,bassins_diff_tri!$B:$H,BB$41,0)</f>
        <v>111.87092680481163</v>
      </c>
      <c r="BC17" s="198">
        <f>VLOOKUP($A$17&amp;"_"&amp;BC$42,bassins_diff_tri!$B:$H,BC$41,0)</f>
        <v>21.655695891946024</v>
      </c>
      <c r="BD17" s="199" t="str">
        <f>VLOOKUP($A$17&amp;"_"&amp;BD$42,bassins_diff_tri!$B:$H,BD$41,0)</f>
        <v>Ouvriers non qualifiés du textile et du cuir (y compris blanchisserie industrielle)</v>
      </c>
      <c r="BE17" s="198">
        <f>VLOOKUP($A$17&amp;"_"&amp;BE$42,bassins_diff_tri!$B:$H,BE$41,0)</f>
        <v>129.05124309402026</v>
      </c>
      <c r="BF17" s="198">
        <f>VLOOKUP($A$17&amp;"_"&amp;BF$42,bassins_diff_tri!$B:$H,BF$41,0)</f>
        <v>0</v>
      </c>
      <c r="BG17" s="198">
        <f>VLOOKUP($A$17&amp;"_"&amp;BG$42,bassins_diff_tri!$B:$H,BG$41,0)</f>
        <v>0</v>
      </c>
      <c r="BH17" s="199" t="str">
        <f>VLOOKUP($A$17&amp;"_"&amp;BH$42,bassins_diff_tri!$B:$H,BH$41,0)</f>
        <v>Vendeurs en habillement, accessoires et articles de luxe, sport, loisirs et culture</v>
      </c>
      <c r="BI17" s="198">
        <f>VLOOKUP($A$17&amp;"_"&amp;BI$42,bassins_diff_tri!$B:$H,BI$41,0)</f>
        <v>125.74533925866531</v>
      </c>
      <c r="BJ17" s="198">
        <f>VLOOKUP($A$17&amp;"_"&amp;BJ$42,bassins_diff_tri!$B:$H,BJ$41,0)</f>
        <v>39.366213102493852</v>
      </c>
      <c r="BK17" s="198">
        <f>VLOOKUP($A$17&amp;"_"&amp;BK$42,bassins_diff_tri!$B:$H,BK$41,0)</f>
        <v>29.977566145247579</v>
      </c>
      <c r="BL17" s="199" t="str">
        <f>VLOOKUP($A$17&amp;"_"&amp;BL$42,bassins_diff_tri!$B:$H,BL$41,0)</f>
        <v>Viticulteurs, arboriculteurs salariés, cueilleurs</v>
      </c>
      <c r="BM17" s="198">
        <f>VLOOKUP($A$17&amp;"_"&amp;BM$42,bassins_diff_tri!$B:$H,BM$41,0)</f>
        <v>107.88948393035142</v>
      </c>
      <c r="BN17" s="198">
        <f>VLOOKUP($A$17&amp;"_"&amp;BN$42,bassins_diff_tri!$B:$H,BN$41,0)</f>
        <v>0</v>
      </c>
      <c r="BO17" s="198">
        <f>VLOOKUP($A$17&amp;"_"&amp;BO$42,bassins_diff_tri!$B:$H,BO$41,0)</f>
        <v>107.88948393035142</v>
      </c>
      <c r="BP17" s="231"/>
      <c r="BQ17" s="223">
        <v>310.97154424013377</v>
      </c>
      <c r="BR17" s="223">
        <v>395.34314322314265</v>
      </c>
      <c r="BS17" s="223">
        <v>475.58717895285309</v>
      </c>
      <c r="BT17" s="223">
        <v>752.06645580342433</v>
      </c>
      <c r="BU17" s="223">
        <v>2868.4971856920783</v>
      </c>
      <c r="BV17" s="223">
        <v>150.22107500481476</v>
      </c>
      <c r="BW17" s="223">
        <v>659.37361962604666</v>
      </c>
      <c r="BX17" s="223">
        <v>52.234010899559841</v>
      </c>
      <c r="BY17" s="223">
        <v>37.565496361490133</v>
      </c>
      <c r="BZ17" s="223">
        <v>104.91438036910361</v>
      </c>
      <c r="CA17" s="223">
        <v>431.59747522566386</v>
      </c>
      <c r="CB17" s="223">
        <v>232.97981261610576</v>
      </c>
      <c r="CC17" s="223">
        <v>956.68278167994731</v>
      </c>
      <c r="CD17" s="223">
        <v>242.92853390934289</v>
      </c>
      <c r="CE17" s="225">
        <f t="shared" si="6"/>
        <v>4802.4655079116319</v>
      </c>
      <c r="CF17" s="226">
        <v>1078.0727636516272</v>
      </c>
      <c r="CG17" s="226">
        <v>1055.0729373054098</v>
      </c>
      <c r="CH17" s="226">
        <v>373.80288095759056</v>
      </c>
      <c r="CI17" s="226">
        <v>623.18369585914434</v>
      </c>
      <c r="CJ17" s="226">
        <v>743.56838483160004</v>
      </c>
      <c r="CK17" s="226">
        <v>358.85359107887098</v>
      </c>
      <c r="CL17" s="226">
        <v>336.22261735267216</v>
      </c>
      <c r="CM17" s="226">
        <v>233.68863687471347</v>
      </c>
      <c r="CN17" s="227">
        <f t="shared" si="11"/>
        <v>4802.4655079116283</v>
      </c>
    </row>
    <row r="18" spans="1:92" s="19" customFormat="1" ht="13.8">
      <c r="A18" s="15">
        <v>1109</v>
      </c>
      <c r="B18" s="10" t="s">
        <v>158</v>
      </c>
      <c r="C18" s="205">
        <v>3905.3193531020002</v>
      </c>
      <c r="D18" s="205">
        <v>3750.6757988107779</v>
      </c>
      <c r="E18" s="221">
        <f t="shared" si="10"/>
        <v>-3.9598183991890079E-2</v>
      </c>
      <c r="F18" s="205">
        <v>1754.5744179210001</v>
      </c>
      <c r="G18" s="205">
        <v>2402.9048163208827</v>
      </c>
      <c r="H18" s="221">
        <f t="shared" si="0"/>
        <v>0.36950863512993148</v>
      </c>
      <c r="I18" s="205">
        <v>289.72428792300002</v>
      </c>
      <c r="J18" s="205">
        <v>429.04590790606852</v>
      </c>
      <c r="K18" s="221">
        <f t="shared" si="3"/>
        <v>0.48087656365246123</v>
      </c>
      <c r="L18" s="158">
        <v>756.65969766821297</v>
      </c>
      <c r="M18" s="158">
        <v>802.2798645682052</v>
      </c>
      <c r="N18" s="159">
        <f t="shared" si="4"/>
        <v>6.0291524764143345E-2</v>
      </c>
      <c r="O18" s="158"/>
      <c r="P18" s="158"/>
      <c r="Q18" s="159"/>
      <c r="R18" s="160"/>
      <c r="S18" s="158"/>
      <c r="T18" s="159"/>
      <c r="U18" s="217">
        <v>0.30660456515000001</v>
      </c>
      <c r="V18" s="217">
        <v>0.28169139849582497</v>
      </c>
      <c r="W18" s="221" t="str">
        <f t="shared" si="2"/>
        <v>-2,5 pt(s)</v>
      </c>
      <c r="X18" s="236">
        <v>37011.73625776</v>
      </c>
      <c r="Y18" s="236">
        <v>33460.122861244119</v>
      </c>
      <c r="Z18" s="235">
        <f t="shared" si="5"/>
        <v>-9.5959113395314932E-2</v>
      </c>
      <c r="AA18" s="239" t="s">
        <v>158</v>
      </c>
      <c r="AB18" s="199" t="str">
        <f>VLOOKUP($A$18&amp;"_"&amp;AB$42,bassins_diff_tri!$B:$H,AB$41,0)</f>
        <v>Artistes, professeurs d'art (musique, danse, spectacles)</v>
      </c>
      <c r="AC18" s="198">
        <f>VLOOKUP($A$18&amp;"_"&amp;AC$42,bassins_diff_tri!$B:$H,AC$41,0)</f>
        <v>249.06822644863888</v>
      </c>
      <c r="AD18" s="198">
        <f>VLOOKUP($A$18&amp;"_"&amp;AD$42,bassins_diff_tri!$B:$H,AD$41,0)</f>
        <v>126.28251327493697</v>
      </c>
      <c r="AE18" s="198">
        <f>VLOOKUP($A$18&amp;"_"&amp;AE$42,bassins_diff_tri!$B:$H,AE$41,0)</f>
        <v>72.226890102177606</v>
      </c>
      <c r="AF18" s="199" t="str">
        <f>VLOOKUP($A$18&amp;"_"&amp;AF$42,bassins_diff_tri!$B:$H,AF$41,0)</f>
        <v>Ouvriers non qualifiés du second œuvre du bâtiment</v>
      </c>
      <c r="AG18" s="198">
        <f>VLOOKUP($A$18&amp;"_"&amp;AG$42,bassins_diff_tri!$B:$H,AG$41,0)</f>
        <v>184.75352746151168</v>
      </c>
      <c r="AH18" s="198">
        <f>VLOOKUP($A$18&amp;"_"&amp;AH$42,bassins_diff_tri!$B:$H,AH$41,0)</f>
        <v>125.48685337335441</v>
      </c>
      <c r="AI18" s="198">
        <f>VLOOKUP($A$18&amp;"_"&amp;AI$42,bassins_diff_tri!$B:$H,AI$41,0)</f>
        <v>0</v>
      </c>
      <c r="AJ18" s="199" t="str">
        <f>VLOOKUP($A$18&amp;"_"&amp;AJ$42,bassins_diff_tri!$B:$H,AJ$41,0)</f>
        <v>Conducteurs de transport en commun sur route</v>
      </c>
      <c r="AK18" s="198">
        <f>VLOOKUP($A$18&amp;"_"&amp;AK$42,bassins_diff_tri!$B:$H,AK$41,0)</f>
        <v>174.3213653427099</v>
      </c>
      <c r="AL18" s="198">
        <f>VLOOKUP($A$18&amp;"_"&amp;AL$42,bassins_diff_tri!$B:$H,AL$41,0)</f>
        <v>174.3213653427099</v>
      </c>
      <c r="AM18" s="198">
        <f>VLOOKUP($A$18&amp;"_"&amp;AM$42,bassins_diff_tri!$B:$H,AM$41,0)</f>
        <v>0</v>
      </c>
      <c r="AN18" s="199" t="str">
        <f>VLOOKUP($A$18&amp;"_"&amp;AN$42,bassins_diff_tri!$B:$H,AN$41,0)</f>
        <v>Agents d'entretien de locaux (y compris ATSEM)</v>
      </c>
      <c r="AO18" s="198">
        <f>VLOOKUP($A$18&amp;"_"&amp;AO$42,bassins_diff_tri!$B:$H,AO$41,0)</f>
        <v>170.65384629150682</v>
      </c>
      <c r="AP18" s="198">
        <f>VLOOKUP($A$18&amp;"_"&amp;AP$42,bassins_diff_tri!$B:$H,AP$41,0)</f>
        <v>32.556065126739398</v>
      </c>
      <c r="AQ18" s="198">
        <f>VLOOKUP($A$18&amp;"_"&amp;AQ$42,bassins_diff_tri!$B:$H,AQ$41,0)</f>
        <v>16.229992232339029</v>
      </c>
      <c r="AR18" s="199" t="str">
        <f>VLOOKUP($A$18&amp;"_"&amp;AR$42,bassins_diff_tri!$B:$H,AR$41,0)</f>
        <v>Ouvriers non qualifiés de l'emballage et manutentionnaires</v>
      </c>
      <c r="AS18" s="198">
        <f>VLOOKUP($A$18&amp;"_"&amp;AS$42,bassins_diff_tri!$B:$H,AS$41,0)</f>
        <v>149.39116967302758</v>
      </c>
      <c r="AT18" s="198">
        <f>VLOOKUP($A$18&amp;"_"&amp;AT$42,bassins_diff_tri!$B:$H,AT$41,0)</f>
        <v>92.978826353282628</v>
      </c>
      <c r="AU18" s="198">
        <f>VLOOKUP($A$18&amp;"_"&amp;AU$42,bassins_diff_tri!$B:$H,AU$41,0)</f>
        <v>20</v>
      </c>
      <c r="AV18" s="199" t="str">
        <f>VLOOKUP($A$18&amp;"_"&amp;AV$42,bassins_diff_tri!$B:$H,AV$41,0)</f>
        <v>Conducteurs routiers et grands routiers</v>
      </c>
      <c r="AW18" s="198">
        <f>VLOOKUP($A$18&amp;"_"&amp;AW$42,bassins_diff_tri!$B:$H,AW$41,0)</f>
        <v>131.99191372690211</v>
      </c>
      <c r="AX18" s="198">
        <f>VLOOKUP($A$18&amp;"_"&amp;AX$42,bassins_diff_tri!$B:$H,AX$41,0)</f>
        <v>86.494458429242243</v>
      </c>
      <c r="AY18" s="198">
        <f>VLOOKUP($A$18&amp;"_"&amp;AY$42,bassins_diff_tri!$B:$H,AY$41,0)</f>
        <v>18.437150246034356</v>
      </c>
      <c r="AZ18" s="199" t="str">
        <f>VLOOKUP($A$18&amp;"_"&amp;AZ$42,bassins_diff_tri!$B:$H,AZ$41,0)</f>
        <v>Conducteurs et livreurs sur courte distance</v>
      </c>
      <c r="BA18" s="198">
        <f>VLOOKUP($A$18&amp;"_"&amp;BA$42,bassins_diff_tri!$B:$H,BA$41,0)</f>
        <v>98.702890277486702</v>
      </c>
      <c r="BB18" s="198">
        <f>VLOOKUP($A$18&amp;"_"&amp;BB$42,bassins_diff_tri!$B:$H,BB$41,0)</f>
        <v>71.118980702948249</v>
      </c>
      <c r="BC18" s="198">
        <f>VLOOKUP($A$18&amp;"_"&amp;BC$42,bassins_diff_tri!$B:$H,BC$41,0)</f>
        <v>0</v>
      </c>
      <c r="BD18" s="199" t="str">
        <f>VLOOKUP($A$18&amp;"_"&amp;BD$42,bassins_diff_tri!$B:$H,BD$41,0)</f>
        <v>Employés de libre-service</v>
      </c>
      <c r="BE18" s="198">
        <f>VLOOKUP($A$18&amp;"_"&amp;BE$42,bassins_diff_tri!$B:$H,BE$41,0)</f>
        <v>96.975481333162577</v>
      </c>
      <c r="BF18" s="198">
        <f>VLOOKUP($A$18&amp;"_"&amp;BF$42,bassins_diff_tri!$B:$H,BF$41,0)</f>
        <v>12.751419807465538</v>
      </c>
      <c r="BG18" s="198">
        <f>VLOOKUP($A$18&amp;"_"&amp;BG$42,bassins_diff_tri!$B:$H,BG$41,0)</f>
        <v>16.78303192730467</v>
      </c>
      <c r="BH18" s="199" t="str">
        <f>VLOOKUP($A$18&amp;"_"&amp;BH$42,bassins_diff_tri!$B:$H,BH$41,0)</f>
        <v>Aides-soignants (aides médico-psychologiques, auxiliaires de puériculture, assistants médicaux…)</v>
      </c>
      <c r="BI18" s="198">
        <f>VLOOKUP($A$18&amp;"_"&amp;BI$42,bassins_diff_tri!$B:$H,BI$41,0)</f>
        <v>95.878871921722109</v>
      </c>
      <c r="BJ18" s="198">
        <f>VLOOKUP($A$18&amp;"_"&amp;BJ$42,bassins_diff_tri!$B:$H,BJ$41,0)</f>
        <v>76.881406400827487</v>
      </c>
      <c r="BK18" s="198">
        <f>VLOOKUP($A$18&amp;"_"&amp;BK$42,bassins_diff_tri!$B:$H,BK$41,0)</f>
        <v>8.1149961161695146</v>
      </c>
      <c r="BL18" s="199" t="str">
        <f>VLOOKUP($A$18&amp;"_"&amp;BL$42,bassins_diff_tri!$B:$H,BL$41,0)</f>
        <v>Aides, apprentis, employés polyvalents de cuisine (y compris crêpes, pizzas, plonge …)</v>
      </c>
      <c r="BM18" s="198">
        <f>VLOOKUP($A$18&amp;"_"&amp;BM$42,bassins_diff_tri!$B:$H,BM$41,0)</f>
        <v>75.84615821498376</v>
      </c>
      <c r="BN18" s="198">
        <f>VLOOKUP($A$18&amp;"_"&amp;BN$42,bassins_diff_tri!$B:$H,BN$41,0)</f>
        <v>49.274455946805396</v>
      </c>
      <c r="BO18" s="198">
        <f>VLOOKUP($A$18&amp;"_"&amp;BO$42,bassins_diff_tri!$B:$H,BO$41,0)</f>
        <v>5.7049987053898379</v>
      </c>
      <c r="BP18" s="231"/>
      <c r="BQ18" s="223">
        <v>188.5762369824796</v>
      </c>
      <c r="BR18" s="223">
        <v>251.50474506251504</v>
      </c>
      <c r="BS18" s="223">
        <v>616.2604665229818</v>
      </c>
      <c r="BT18" s="223">
        <v>529.78514877631369</v>
      </c>
      <c r="BU18" s="223">
        <v>2164.549201466491</v>
      </c>
      <c r="BV18" s="223">
        <v>427.52822166097644</v>
      </c>
      <c r="BW18" s="223">
        <v>219.32964147024077</v>
      </c>
      <c r="BX18" s="223">
        <v>12.408356151415166</v>
      </c>
      <c r="BY18" s="223">
        <v>80.037187760478048</v>
      </c>
      <c r="BZ18" s="223">
        <v>12.155003885397788</v>
      </c>
      <c r="CA18" s="223">
        <v>515.25739377953801</v>
      </c>
      <c r="CB18" s="223">
        <v>94.768940311558097</v>
      </c>
      <c r="CC18" s="223">
        <v>491.92947309491058</v>
      </c>
      <c r="CD18" s="223">
        <v>311.13498335197545</v>
      </c>
      <c r="CE18" s="225">
        <f t="shared" si="6"/>
        <v>3750.6757988107811</v>
      </c>
      <c r="CF18" s="226">
        <v>955.1209502756941</v>
      </c>
      <c r="CG18" s="226">
        <v>767.2819076532179</v>
      </c>
      <c r="CH18" s="226">
        <v>267.94433480069836</v>
      </c>
      <c r="CI18" s="226">
        <v>465.3706070413578</v>
      </c>
      <c r="CJ18" s="226">
        <v>317.6055953946223</v>
      </c>
      <c r="CK18" s="226">
        <v>509.43018394112499</v>
      </c>
      <c r="CL18" s="226">
        <v>277.90631864339184</v>
      </c>
      <c r="CM18" s="226">
        <v>190.01590106067255</v>
      </c>
      <c r="CN18" s="227">
        <f t="shared" si="11"/>
        <v>3750.6757988107802</v>
      </c>
    </row>
    <row r="19" spans="1:92" s="19" customFormat="1" ht="13.8">
      <c r="A19" s="16">
        <v>1115</v>
      </c>
      <c r="B19" s="5" t="s">
        <v>159</v>
      </c>
      <c r="C19" s="205">
        <v>5953.8674574340002</v>
      </c>
      <c r="D19" s="205">
        <v>5001.9980137663315</v>
      </c>
      <c r="E19" s="221">
        <f t="shared" si="10"/>
        <v>-0.15987414071154105</v>
      </c>
      <c r="F19" s="205">
        <v>2530.3061308400002</v>
      </c>
      <c r="G19" s="205">
        <v>3209.3142301342027</v>
      </c>
      <c r="H19" s="221">
        <f t="shared" si="0"/>
        <v>0.26835017748180068</v>
      </c>
      <c r="I19" s="205">
        <v>374.97456941799999</v>
      </c>
      <c r="J19" s="205">
        <v>411.06162571583735</v>
      </c>
      <c r="K19" s="221">
        <f t="shared" si="3"/>
        <v>9.6238676542380608E-2</v>
      </c>
      <c r="L19" s="158">
        <v>829.94076827926699</v>
      </c>
      <c r="M19" s="158">
        <v>1017.5434412772534</v>
      </c>
      <c r="N19" s="159">
        <f t="shared" si="4"/>
        <v>0.22604344812093857</v>
      </c>
      <c r="O19" s="158"/>
      <c r="P19" s="158"/>
      <c r="Q19" s="159"/>
      <c r="R19" s="160"/>
      <c r="S19" s="158"/>
      <c r="T19" s="159"/>
      <c r="U19" s="217">
        <v>0.32434695689999998</v>
      </c>
      <c r="V19" s="217">
        <v>0.28412061686942142</v>
      </c>
      <c r="W19" s="221" t="str">
        <f t="shared" si="2"/>
        <v>-4 pt(s)</v>
      </c>
      <c r="X19" s="236">
        <v>55216.227392788001</v>
      </c>
      <c r="Y19" s="236">
        <v>54357.719785121066</v>
      </c>
      <c r="Z19" s="235">
        <f t="shared" si="5"/>
        <v>-1.5548103305932592E-2</v>
      </c>
      <c r="AA19" s="239" t="s">
        <v>159</v>
      </c>
      <c r="AB19" s="199" t="str">
        <f>VLOOKUP($A$19&amp;"_"&amp;AB$42,bassins_diff_tri!$B:$H,AB$41,0)</f>
        <v>Agents d'entretien de locaux (y compris ATSEM)</v>
      </c>
      <c r="AC19" s="198">
        <f>VLOOKUP($A$19&amp;"_"&amp;AC$42,bassins_diff_tri!$B:$H,AC$41,0)</f>
        <v>325.57561803823762</v>
      </c>
      <c r="AD19" s="198">
        <f>VLOOKUP($A$19&amp;"_"&amp;AD$42,bassins_diff_tri!$B:$H,AD$41,0)</f>
        <v>238.30564033470816</v>
      </c>
      <c r="AE19" s="198">
        <f>VLOOKUP($A$19&amp;"_"&amp;AE$42,bassins_diff_tri!$B:$H,AE$41,0)</f>
        <v>5.6380388101631729</v>
      </c>
      <c r="AF19" s="199" t="str">
        <f>VLOOKUP($A$19&amp;"_"&amp;AF$42,bassins_diff_tri!$B:$H,AF$41,0)</f>
        <v>Techniciens et agents de maîtrise de la maintenance et de l'environnement</v>
      </c>
      <c r="AG19" s="198">
        <f>VLOOKUP($A$19&amp;"_"&amp;AG$42,bassins_diff_tri!$B:$H,AG$41,0)</f>
        <v>205.47452636605735</v>
      </c>
      <c r="AH19" s="198">
        <f>VLOOKUP($A$19&amp;"_"&amp;AH$42,bassins_diff_tri!$B:$H,AH$41,0)</f>
        <v>185.29295789158442</v>
      </c>
      <c r="AI19" s="198">
        <f>VLOOKUP($A$19&amp;"_"&amp;AI$42,bassins_diff_tri!$B:$H,AI$41,0)</f>
        <v>5</v>
      </c>
      <c r="AJ19" s="199" t="str">
        <f>VLOOKUP($A$19&amp;"_"&amp;AJ$42,bassins_diff_tri!$B:$H,AJ$41,0)</f>
        <v>Ouvriers non qualifiés du second œuvre du bâtiment</v>
      </c>
      <c r="AK19" s="198">
        <f>VLOOKUP($A$19&amp;"_"&amp;AK$42,bassins_diff_tri!$B:$H,AK$41,0)</f>
        <v>194.39003448720442</v>
      </c>
      <c r="AL19" s="198">
        <f>VLOOKUP($A$19&amp;"_"&amp;AL$42,bassins_diff_tri!$B:$H,AL$41,0)</f>
        <v>128.79036474475862</v>
      </c>
      <c r="AM19" s="198">
        <f>VLOOKUP($A$19&amp;"_"&amp;AM$42,bassins_diff_tri!$B:$H,AM$41,0)</f>
        <v>26.908757965963929</v>
      </c>
      <c r="AN19" s="199" t="str">
        <f>VLOOKUP($A$19&amp;"_"&amp;AN$42,bassins_diff_tri!$B:$H,AN$41,0)</f>
        <v>Aides à domicile, aides ménagères, travailleuses familiales</v>
      </c>
      <c r="AO19" s="198">
        <f>VLOOKUP($A$19&amp;"_"&amp;AO$42,bassins_diff_tri!$B:$H,AO$41,0)</f>
        <v>186.0252649218983</v>
      </c>
      <c r="AP19" s="198">
        <f>VLOOKUP($A$19&amp;"_"&amp;AP$42,bassins_diff_tri!$B:$H,AP$41,0)</f>
        <v>180.41771232095735</v>
      </c>
      <c r="AQ19" s="198">
        <f>VLOOKUP($A$19&amp;"_"&amp;AQ$42,bassins_diff_tri!$B:$H,AQ$41,0)</f>
        <v>0</v>
      </c>
      <c r="AR19" s="199" t="str">
        <f>VLOOKUP($A$19&amp;"_"&amp;AR$42,bassins_diff_tri!$B:$H,AR$41,0)</f>
        <v>Employés de maison et personnels de ménage</v>
      </c>
      <c r="AS19" s="198">
        <f>VLOOKUP($A$19&amp;"_"&amp;AS$42,bassins_diff_tri!$B:$H,AS$41,0)</f>
        <v>177.0223572400981</v>
      </c>
      <c r="AT19" s="198">
        <f>VLOOKUP($A$19&amp;"_"&amp;AT$42,bassins_diff_tri!$B:$H,AT$41,0)</f>
        <v>177.0223572400981</v>
      </c>
      <c r="AU19" s="198">
        <f>VLOOKUP($A$19&amp;"_"&amp;AU$42,bassins_diff_tri!$B:$H,AU$41,0)</f>
        <v>0</v>
      </c>
      <c r="AV19" s="199" t="str">
        <f>VLOOKUP($A$19&amp;"_"&amp;AV$42,bassins_diff_tri!$B:$H,AV$41,0)</f>
        <v>Ouvriers non qualifiés des travaux publics, du béton et de l'extraction</v>
      </c>
      <c r="AW19" s="198">
        <f>VLOOKUP($A$19&amp;"_"&amp;AW$42,bassins_diff_tri!$B:$H,AW$41,0)</f>
        <v>170.18265568483872</v>
      </c>
      <c r="AX19" s="198">
        <f>VLOOKUP($A$19&amp;"_"&amp;AX$42,bassins_diff_tri!$B:$H,AX$41,0)</f>
        <v>160.18265568483872</v>
      </c>
      <c r="AY19" s="198">
        <f>VLOOKUP($A$19&amp;"_"&amp;AY$42,bassins_diff_tri!$B:$H,AY$41,0)</f>
        <v>13.454378982981964</v>
      </c>
      <c r="AZ19" s="199" t="str">
        <f>VLOOKUP($A$19&amp;"_"&amp;AZ$42,bassins_diff_tri!$B:$H,AZ$41,0)</f>
        <v>Aides-soignants (aides médico-psychologiques, auxiliaires de puériculture, assistants médicaux…)</v>
      </c>
      <c r="BA19" s="198">
        <f>VLOOKUP($A$19&amp;"_"&amp;BA$42,bassins_diff_tri!$B:$H,BA$41,0)</f>
        <v>161.51629997191702</v>
      </c>
      <c r="BB19" s="198">
        <f>VLOOKUP($A$19&amp;"_"&amp;BB$42,bassins_diff_tri!$B:$H,BB$41,0)</f>
        <v>74.458504768136848</v>
      </c>
      <c r="BC19" s="198">
        <f>VLOOKUP($A$19&amp;"_"&amp;BC$42,bassins_diff_tri!$B:$H,BC$41,0)</f>
        <v>0</v>
      </c>
      <c r="BD19" s="199" t="str">
        <f>VLOOKUP($A$19&amp;"_"&amp;BD$42,bassins_diff_tri!$B:$H,BD$41,0)</f>
        <v>Électriciens du bâtiment</v>
      </c>
      <c r="BE19" s="198">
        <f>VLOOKUP($A$19&amp;"_"&amp;BE$42,bassins_diff_tri!$B:$H,BE$41,0)</f>
        <v>152.83295128694959</v>
      </c>
      <c r="BF19" s="198">
        <f>VLOOKUP($A$19&amp;"_"&amp;BF$42,bassins_diff_tri!$B:$H,BF$41,0)</f>
        <v>76.475975784799886</v>
      </c>
      <c r="BG19" s="198">
        <f>VLOOKUP($A$19&amp;"_"&amp;BG$42,bassins_diff_tri!$B:$H,BG$41,0)</f>
        <v>0</v>
      </c>
      <c r="BH19" s="199" t="str">
        <f>VLOOKUP($A$19&amp;"_"&amp;BH$42,bassins_diff_tri!$B:$H,BH$41,0)</f>
        <v>Conducteurs routiers et grands routiers</v>
      </c>
      <c r="BI19" s="198">
        <f>VLOOKUP($A$19&amp;"_"&amp;BI$42,bassins_diff_tri!$B:$H,BI$41,0)</f>
        <v>117.07995703692889</v>
      </c>
      <c r="BJ19" s="198">
        <f>VLOOKUP($A$19&amp;"_"&amp;BJ$42,bassins_diff_tri!$B:$H,BJ$41,0)</f>
        <v>59.666732691432678</v>
      </c>
      <c r="BK19" s="198">
        <f>VLOOKUP($A$19&amp;"_"&amp;BK$42,bassins_diff_tri!$B:$H,BK$41,0)</f>
        <v>0</v>
      </c>
      <c r="BL19" s="199" t="str">
        <f>VLOOKUP($A$19&amp;"_"&amp;BL$42,bassins_diff_tri!$B:$H,BL$41,0)</f>
        <v>Aides, apprentis, employés polyvalents de cuisine (y compris crêpes, pizzas, plonge …)</v>
      </c>
      <c r="BM19" s="198">
        <f>VLOOKUP($A$19&amp;"_"&amp;BM$42,bassins_diff_tri!$B:$H,BM$41,0)</f>
        <v>113.67470960979428</v>
      </c>
      <c r="BN19" s="198">
        <f>VLOOKUP($A$19&amp;"_"&amp;BN$42,bassins_diff_tri!$B:$H,BN$41,0)</f>
        <v>71.640657762732531</v>
      </c>
      <c r="BO19" s="198">
        <f>VLOOKUP($A$19&amp;"_"&amp;BO$42,bassins_diff_tri!$B:$H,BO$41,0)</f>
        <v>0</v>
      </c>
      <c r="BP19" s="231"/>
      <c r="BQ19" s="223">
        <v>239.47649712675016</v>
      </c>
      <c r="BR19" s="223">
        <v>179.35801481581379</v>
      </c>
      <c r="BS19" s="223">
        <v>835.00797893624178</v>
      </c>
      <c r="BT19" s="223">
        <v>676.46449494890169</v>
      </c>
      <c r="BU19" s="223">
        <v>3071.6910279386229</v>
      </c>
      <c r="BV19" s="223">
        <v>219.78036797822386</v>
      </c>
      <c r="BW19" s="223">
        <v>264.99881283862732</v>
      </c>
      <c r="BX19" s="223">
        <v>110.77366885284407</v>
      </c>
      <c r="BY19" s="223">
        <v>96.343573859039836</v>
      </c>
      <c r="BZ19" s="223">
        <v>7.7105654168641626</v>
      </c>
      <c r="CA19" s="223">
        <v>706.00878241337784</v>
      </c>
      <c r="CB19" s="223">
        <v>431.21876022651054</v>
      </c>
      <c r="CC19" s="223">
        <v>980.66947791734515</v>
      </c>
      <c r="CD19" s="223">
        <v>254.18701843579052</v>
      </c>
      <c r="CE19" s="225">
        <f t="shared" si="6"/>
        <v>5001.9980137663297</v>
      </c>
      <c r="CF19" s="226">
        <v>1198.2108376493788</v>
      </c>
      <c r="CG19" s="226">
        <v>1066.3075688244103</v>
      </c>
      <c r="CH19" s="226">
        <v>394.71394379210295</v>
      </c>
      <c r="CI19" s="226">
        <v>428.50594260435582</v>
      </c>
      <c r="CJ19" s="226">
        <v>466.93801123884543</v>
      </c>
      <c r="CK19" s="226">
        <v>414.80573955535101</v>
      </c>
      <c r="CL19" s="226">
        <v>231.01999834245728</v>
      </c>
      <c r="CM19" s="226">
        <v>801.49597175942927</v>
      </c>
      <c r="CN19" s="227">
        <f t="shared" si="11"/>
        <v>5001.9980137663306</v>
      </c>
    </row>
    <row r="20" spans="1:92" s="19" customFormat="1" ht="13.8">
      <c r="A20" s="16">
        <v>1116</v>
      </c>
      <c r="B20" s="5" t="s">
        <v>160</v>
      </c>
      <c r="C20" s="205">
        <v>4012.121472415</v>
      </c>
      <c r="D20" s="205">
        <v>3215.9229906630435</v>
      </c>
      <c r="E20" s="221">
        <f t="shared" si="10"/>
        <v>-0.19844824919338844</v>
      </c>
      <c r="F20" s="205">
        <v>2143.7797306560001</v>
      </c>
      <c r="G20" s="205">
        <v>1966.655483596566</v>
      </c>
      <c r="H20" s="221">
        <f t="shared" si="0"/>
        <v>-8.2622409628452687E-2</v>
      </c>
      <c r="I20" s="205">
        <v>923.66261979000001</v>
      </c>
      <c r="J20" s="205">
        <v>764.92476476018362</v>
      </c>
      <c r="K20" s="221">
        <f t="shared" si="3"/>
        <v>-0.1718569655508051</v>
      </c>
      <c r="L20" s="158">
        <v>697.69012563455397</v>
      </c>
      <c r="M20" s="158">
        <v>824.19347194170734</v>
      </c>
      <c r="N20" s="159">
        <f t="shared" si="4"/>
        <v>0.18131738096780103</v>
      </c>
      <c r="O20" s="158"/>
      <c r="P20" s="158"/>
      <c r="Q20" s="159"/>
      <c r="R20" s="160"/>
      <c r="S20" s="158"/>
      <c r="T20" s="159"/>
      <c r="U20" s="217">
        <v>0.29611602922000002</v>
      </c>
      <c r="V20" s="217">
        <v>0.25261429311919903</v>
      </c>
      <c r="W20" s="221" t="str">
        <f t="shared" si="2"/>
        <v>-4,4 pt(s)</v>
      </c>
      <c r="X20" s="236">
        <v>38259.2137966226</v>
      </c>
      <c r="Y20" s="236">
        <v>38056.954566952911</v>
      </c>
      <c r="Z20" s="235">
        <f t="shared" si="5"/>
        <v>-5.2865495549608843E-3</v>
      </c>
      <c r="AA20" s="239" t="s">
        <v>160</v>
      </c>
      <c r="AB20" s="199" t="str">
        <f>VLOOKUP($A$20&amp;"_"&amp;AB$42,bassins_diff_tri!$B:$H,AB$41,0)</f>
        <v>Agriculteurs salariés, ouvriers agricoles</v>
      </c>
      <c r="AC20" s="198">
        <f>VLOOKUP($A$20&amp;"_"&amp;AC$42,bassins_diff_tri!$B:$H,AC$41,0)</f>
        <v>200.5482122717163</v>
      </c>
      <c r="AD20" s="198">
        <f>VLOOKUP($A$20&amp;"_"&amp;AD$42,bassins_diff_tri!$B:$H,AD$41,0)</f>
        <v>134.13878533732279</v>
      </c>
      <c r="AE20" s="198">
        <f>VLOOKUP($A$20&amp;"_"&amp;AE$42,bassins_diff_tri!$B:$H,AE$41,0)</f>
        <v>92.285451371890815</v>
      </c>
      <c r="AF20" s="199" t="str">
        <f>VLOOKUP($A$20&amp;"_"&amp;AF$42,bassins_diff_tri!$B:$H,AF$41,0)</f>
        <v>Conducteurs routiers et grands routiers</v>
      </c>
      <c r="AG20" s="198">
        <f>VLOOKUP($A$20&amp;"_"&amp;AG$42,bassins_diff_tri!$B:$H,AG$41,0)</f>
        <v>147.50883747108477</v>
      </c>
      <c r="AH20" s="198">
        <f>VLOOKUP($A$20&amp;"_"&amp;AH$42,bassins_diff_tri!$B:$H,AH$41,0)</f>
        <v>79.725452421525901</v>
      </c>
      <c r="AI20" s="198">
        <f>VLOOKUP($A$20&amp;"_"&amp;AI$42,bassins_diff_tri!$B:$H,AI$41,0)</f>
        <v>20</v>
      </c>
      <c r="AJ20" s="199" t="str">
        <f>VLOOKUP($A$20&amp;"_"&amp;AJ$42,bassins_diff_tri!$B:$H,AJ$41,0)</f>
        <v>Aides-soignants (aides médico-psychologiques, auxiliaires de puériculture, assistants médicaux…)</v>
      </c>
      <c r="AK20" s="198">
        <f>VLOOKUP($A$20&amp;"_"&amp;AK$42,bassins_diff_tri!$B:$H,AK$41,0)</f>
        <v>128.67347007431795</v>
      </c>
      <c r="AL20" s="198">
        <f>VLOOKUP($A$20&amp;"_"&amp;AL$42,bassins_diff_tri!$B:$H,AL$41,0)</f>
        <v>64.789494299067599</v>
      </c>
      <c r="AM20" s="198">
        <f>VLOOKUP($A$20&amp;"_"&amp;AM$42,bassins_diff_tri!$B:$H,AM$41,0)</f>
        <v>0</v>
      </c>
      <c r="AN20" s="199" t="str">
        <f>VLOOKUP($A$20&amp;"_"&amp;AN$42,bassins_diff_tri!$B:$H,AN$41,0)</f>
        <v>Aides, apprentis, employés polyvalents de cuisine (y compris crêpes, pizzas, plonge …)</v>
      </c>
      <c r="AO20" s="198">
        <f>VLOOKUP($A$20&amp;"_"&amp;AO$42,bassins_diff_tri!$B:$H,AO$41,0)</f>
        <v>116.43592639790114</v>
      </c>
      <c r="AP20" s="198">
        <f>VLOOKUP($A$20&amp;"_"&amp;AP$42,bassins_diff_tri!$B:$H,AP$41,0)</f>
        <v>74.222826070018598</v>
      </c>
      <c r="AQ20" s="198">
        <f>VLOOKUP($A$20&amp;"_"&amp;AQ$42,bassins_diff_tri!$B:$H,AQ$41,0)</f>
        <v>34.436056470845372</v>
      </c>
      <c r="AR20" s="199" t="str">
        <f>VLOOKUP($A$20&amp;"_"&amp;AR$42,bassins_diff_tri!$B:$H,AR$41,0)</f>
        <v>Employés de libre-service</v>
      </c>
      <c r="AS20" s="198">
        <f>VLOOKUP($A$20&amp;"_"&amp;AS$42,bassins_diff_tri!$B:$H,AS$41,0)</f>
        <v>115.31129390704717</v>
      </c>
      <c r="AT20" s="198">
        <f>VLOOKUP($A$20&amp;"_"&amp;AT$42,bassins_diff_tri!$B:$H,AT$41,0)</f>
        <v>92.593258702858833</v>
      </c>
      <c r="AU20" s="198">
        <f>VLOOKUP($A$20&amp;"_"&amp;AU$42,bassins_diff_tri!$B:$H,AU$41,0)</f>
        <v>45.741573378573534</v>
      </c>
      <c r="AV20" s="199" t="str">
        <f>VLOOKUP($A$20&amp;"_"&amp;AV$42,bassins_diff_tri!$B:$H,AV$41,0)</f>
        <v>Ouvriers non qualifiés de l'emballage et manutentionnaires</v>
      </c>
      <c r="AW20" s="198">
        <f>VLOOKUP($A$20&amp;"_"&amp;AW$42,bassins_diff_tri!$B:$H,AW$41,0)</f>
        <v>86.427453130448498</v>
      </c>
      <c r="AX20" s="198">
        <f>VLOOKUP($A$20&amp;"_"&amp;AX$42,bassins_diff_tri!$B:$H,AX$41,0)</f>
        <v>58.258793410736914</v>
      </c>
      <c r="AY20" s="198">
        <f>VLOOKUP($A$20&amp;"_"&amp;AY$42,bassins_diff_tri!$B:$H,AY$41,0)</f>
        <v>6.1483146757147074</v>
      </c>
      <c r="AZ20" s="199" t="str">
        <f>VLOOKUP($A$20&amp;"_"&amp;AZ$42,bassins_diff_tri!$B:$H,AZ$41,0)</f>
        <v>Maraîchers, horticulteurs salariés</v>
      </c>
      <c r="BA20" s="198">
        <f>VLOOKUP($A$20&amp;"_"&amp;BA$42,bassins_diff_tri!$B:$H,BA$41,0)</f>
        <v>83.319119226893463</v>
      </c>
      <c r="BB20" s="198">
        <f>VLOOKUP($A$20&amp;"_"&amp;BB$42,bassins_diff_tri!$B:$H,BB$41,0)</f>
        <v>6.9135019735824654</v>
      </c>
      <c r="BC20" s="198">
        <f>VLOOKUP($A$20&amp;"_"&amp;BC$42,bassins_diff_tri!$B:$H,BC$41,0)</f>
        <v>83.319119226893463</v>
      </c>
      <c r="BD20" s="199" t="str">
        <f>VLOOKUP($A$20&amp;"_"&amp;BD$42,bassins_diff_tri!$B:$H,BD$41,0)</f>
        <v>Aides à domicile, aides ménagères, travailleuses familiales</v>
      </c>
      <c r="BE20" s="198">
        <f>VLOOKUP($A$20&amp;"_"&amp;BE$42,bassins_diff_tri!$B:$H,BE$41,0)</f>
        <v>82.550025227695528</v>
      </c>
      <c r="BF20" s="198">
        <f>VLOOKUP($A$20&amp;"_"&amp;BF$42,bassins_diff_tri!$B:$H,BF$41,0)</f>
        <v>78.160686720908728</v>
      </c>
      <c r="BG20" s="198">
        <f>VLOOKUP($A$20&amp;"_"&amp;BG$42,bassins_diff_tri!$B:$H,BG$41,0)</f>
        <v>11.104742670879402</v>
      </c>
      <c r="BH20" s="199" t="str">
        <f>VLOOKUP($A$20&amp;"_"&amp;BH$42,bassins_diff_tri!$B:$H,BH$41,0)</f>
        <v>Artistes, professeurs d'art (musique, danse, spectacles)</v>
      </c>
      <c r="BI20" s="198">
        <f>VLOOKUP($A$20&amp;"_"&amp;BI$42,bassins_diff_tri!$B:$H,BI$41,0)</f>
        <v>79.544320655660613</v>
      </c>
      <c r="BJ20" s="198">
        <f>VLOOKUP($A$20&amp;"_"&amp;BJ$42,bassins_diff_tri!$B:$H,BJ$41,0)</f>
        <v>0</v>
      </c>
      <c r="BK20" s="198">
        <f>VLOOKUP($A$20&amp;"_"&amp;BK$42,bassins_diff_tri!$B:$H,BK$41,0)</f>
        <v>72.476160024778792</v>
      </c>
      <c r="BL20" s="199" t="str">
        <f>VLOOKUP($A$20&amp;"_"&amp;BL$42,bassins_diff_tri!$B:$H,BL$41,0)</f>
        <v>Professionnels des spectacles</v>
      </c>
      <c r="BM20" s="198">
        <f>VLOOKUP($A$20&amp;"_"&amp;BM$42,bassins_diff_tri!$B:$H,BM$41,0)</f>
        <v>71.657760559943029</v>
      </c>
      <c r="BN20" s="198">
        <f>VLOOKUP($A$20&amp;"_"&amp;BN$42,bassins_diff_tri!$B:$H,BN$41,0)</f>
        <v>41.919680547553639</v>
      </c>
      <c r="BO20" s="198">
        <f>VLOOKUP($A$20&amp;"_"&amp;BO$42,bassins_diff_tri!$B:$H,BO$41,0)</f>
        <v>51.832373885016771</v>
      </c>
      <c r="BP20" s="231"/>
      <c r="BQ20" s="223">
        <v>466.79925114760101</v>
      </c>
      <c r="BR20" s="223">
        <v>206.85888443711644</v>
      </c>
      <c r="BS20" s="223">
        <v>375.33212443906569</v>
      </c>
      <c r="BT20" s="223">
        <v>519.39221885933739</v>
      </c>
      <c r="BU20" s="223">
        <v>1647.5405117799248</v>
      </c>
      <c r="BV20" s="223">
        <v>340.55065059162143</v>
      </c>
      <c r="BW20" s="223">
        <v>248.50237368145574</v>
      </c>
      <c r="BX20" s="223">
        <v>60.999327648792736</v>
      </c>
      <c r="BY20" s="223">
        <v>14.263808079206576</v>
      </c>
      <c r="BZ20" s="223">
        <v>34.562604852211308</v>
      </c>
      <c r="CA20" s="223">
        <v>118.98535819775964</v>
      </c>
      <c r="CB20" s="223">
        <v>97.676179405909167</v>
      </c>
      <c r="CC20" s="223">
        <v>463.44751371734458</v>
      </c>
      <c r="CD20" s="223">
        <v>268.55269560562328</v>
      </c>
      <c r="CE20" s="225">
        <f t="shared" si="6"/>
        <v>3215.9229906630453</v>
      </c>
      <c r="CF20" s="226">
        <v>744.01615486736137</v>
      </c>
      <c r="CG20" s="226">
        <v>720.17123042792787</v>
      </c>
      <c r="CH20" s="226">
        <v>254.39479892293923</v>
      </c>
      <c r="CI20" s="226">
        <v>185.51498861954911</v>
      </c>
      <c r="CJ20" s="226">
        <v>402.27931791052572</v>
      </c>
      <c r="CK20" s="226">
        <v>355.34806376193018</v>
      </c>
      <c r="CL20" s="226">
        <v>300.81069194029203</v>
      </c>
      <c r="CM20" s="226">
        <v>253.38774421251921</v>
      </c>
      <c r="CN20" s="227">
        <f t="shared" si="11"/>
        <v>3215.9229906630444</v>
      </c>
    </row>
    <row r="21" spans="1:92" s="19" customFormat="1" ht="13.8">
      <c r="A21" s="15">
        <v>1117</v>
      </c>
      <c r="B21" s="10" t="s">
        <v>161</v>
      </c>
      <c r="C21" s="205">
        <v>17759.126900898998</v>
      </c>
      <c r="D21" s="205">
        <v>16083.86735687914</v>
      </c>
      <c r="E21" s="221">
        <f t="shared" si="10"/>
        <v>-9.4332314497682535E-2</v>
      </c>
      <c r="F21" s="205">
        <v>8997.7130412349998</v>
      </c>
      <c r="G21" s="205">
        <v>8822.1212641938819</v>
      </c>
      <c r="H21" s="221">
        <f t="shared" si="0"/>
        <v>-1.9515156377671761E-2</v>
      </c>
      <c r="I21" s="205">
        <v>2380.7112624189999</v>
      </c>
      <c r="J21" s="205">
        <v>1603.3959701411648</v>
      </c>
      <c r="K21" s="221">
        <f t="shared" si="3"/>
        <v>-0.32650548789693146</v>
      </c>
      <c r="L21" s="158">
        <v>2490.4692008987499</v>
      </c>
      <c r="M21" s="158">
        <v>3478.646746575811</v>
      </c>
      <c r="N21" s="159">
        <f t="shared" si="4"/>
        <v>0.39678368450429002</v>
      </c>
      <c r="O21" s="158"/>
      <c r="P21" s="158"/>
      <c r="Q21" s="159"/>
      <c r="R21" s="160"/>
      <c r="S21" s="158"/>
      <c r="T21" s="159"/>
      <c r="U21" s="217">
        <v>0.32095090472000004</v>
      </c>
      <c r="V21" s="217">
        <v>0.29648480635276869</v>
      </c>
      <c r="W21" s="221" t="str">
        <f t="shared" si="2"/>
        <v>-2,4 pt(s)</v>
      </c>
      <c r="X21" s="236">
        <v>149281.81789141701</v>
      </c>
      <c r="Y21" s="236">
        <v>162406.26249845463</v>
      </c>
      <c r="Z21" s="235">
        <f t="shared" si="5"/>
        <v>8.7917234613152484E-2</v>
      </c>
      <c r="AA21" s="239" t="s">
        <v>161</v>
      </c>
      <c r="AB21" s="199" t="str">
        <f>VLOOKUP($A$21&amp;"_"&amp;AB$42,bassins_diff_tri!$B:$H,AB$41,0)</f>
        <v>Aides, apprentis, employés polyvalents de cuisine (y compris crêpes, pizzas, plonge …)</v>
      </c>
      <c r="AC21" s="198">
        <f>VLOOKUP($A$21&amp;"_"&amp;AC$42,bassins_diff_tri!$B:$H,AC$41,0)</f>
        <v>1001.6472902188403</v>
      </c>
      <c r="AD21" s="198">
        <f>VLOOKUP($A$21&amp;"_"&amp;AD$42,bassins_diff_tri!$B:$H,AD$41,0)</f>
        <v>280.87163317578359</v>
      </c>
      <c r="AE21" s="198">
        <f>VLOOKUP($A$21&amp;"_"&amp;AE$42,bassins_diff_tri!$B:$H,AE$41,0)</f>
        <v>76.176279730516626</v>
      </c>
      <c r="AF21" s="199" t="str">
        <f>VLOOKUP($A$21&amp;"_"&amp;AF$42,bassins_diff_tri!$B:$H,AF$41,0)</f>
        <v>Agents d'entretien de locaux (y compris ATSEM)</v>
      </c>
      <c r="AG21" s="198">
        <f>VLOOKUP($A$21&amp;"_"&amp;AG$42,bassins_diff_tri!$B:$H,AG$41,0)</f>
        <v>580.94231939850147</v>
      </c>
      <c r="AH21" s="198">
        <f>VLOOKUP($A$21&amp;"_"&amp;AH$42,bassins_diff_tri!$B:$H,AH$41,0)</f>
        <v>270.5780656443041</v>
      </c>
      <c r="AI21" s="198">
        <f>VLOOKUP($A$21&amp;"_"&amp;AI$42,bassins_diff_tri!$B:$H,AI$41,0)</f>
        <v>55.2700224679594</v>
      </c>
      <c r="AJ21" s="199" t="str">
        <f>VLOOKUP($A$21&amp;"_"&amp;AJ$42,bassins_diff_tri!$B:$H,AJ$41,0)</f>
        <v>Agents de sécurité et de surveillance, enquêteurs privés et métiers assimilés</v>
      </c>
      <c r="AK21" s="198">
        <f>VLOOKUP($A$21&amp;"_"&amp;AK$42,bassins_diff_tri!$B:$H,AK$41,0)</f>
        <v>488.57622051705624</v>
      </c>
      <c r="AL21" s="198">
        <f>VLOOKUP($A$21&amp;"_"&amp;AL$42,bassins_diff_tri!$B:$H,AL$41,0)</f>
        <v>260.1861781939121</v>
      </c>
      <c r="AM21" s="198">
        <f>VLOOKUP($A$21&amp;"_"&amp;AM$42,bassins_diff_tri!$B:$H,AM$41,0)</f>
        <v>6.4952414157314742</v>
      </c>
      <c r="AN21" s="199" t="str">
        <f>VLOOKUP($A$21&amp;"_"&amp;AN$42,bassins_diff_tri!$B:$H,AN$41,0)</f>
        <v>Vendeurs en habillement, accessoires et articles de luxe, sport, loisirs et culture</v>
      </c>
      <c r="AO21" s="198">
        <f>VLOOKUP($A$21&amp;"_"&amp;AO$42,bassins_diff_tri!$B:$H,AO$41,0)</f>
        <v>472.28585564093754</v>
      </c>
      <c r="AP21" s="198">
        <f>VLOOKUP($A$21&amp;"_"&amp;AP$42,bassins_diff_tri!$B:$H,AP$41,0)</f>
        <v>227.49426824661478</v>
      </c>
      <c r="AQ21" s="198">
        <f>VLOOKUP($A$21&amp;"_"&amp;AQ$42,bassins_diff_tri!$B:$H,AQ$41,0)</f>
        <v>155.10180240815237</v>
      </c>
      <c r="AR21" s="199" t="str">
        <f>VLOOKUP($A$21&amp;"_"&amp;AR$42,bassins_diff_tri!$B:$H,AR$41,0)</f>
        <v>Ouvriers non qualifiés de l'emballage et manutentionnaires</v>
      </c>
      <c r="AS21" s="198">
        <f>VLOOKUP($A$21&amp;"_"&amp;AS$42,bassins_diff_tri!$B:$H,AS$41,0)</f>
        <v>472.14324059399468</v>
      </c>
      <c r="AT21" s="198">
        <f>VLOOKUP($A$21&amp;"_"&amp;AT$42,bassins_diff_tri!$B:$H,AT$41,0)</f>
        <v>227.43035730875226</v>
      </c>
      <c r="AU21" s="198">
        <f>VLOOKUP($A$21&amp;"_"&amp;AU$42,bassins_diff_tri!$B:$H,AU$41,0)</f>
        <v>67.752355516700092</v>
      </c>
      <c r="AV21" s="199" t="str">
        <f>VLOOKUP($A$21&amp;"_"&amp;AV$42,bassins_diff_tri!$B:$H,AV$41,0)</f>
        <v>Professionnels de l'animation socioculturelle (animateurs et directeurs)</v>
      </c>
      <c r="AW21" s="198">
        <f>VLOOKUP($A$21&amp;"_"&amp;AW$42,bassins_diff_tri!$B:$H,AW$41,0)</f>
        <v>466.05310364087643</v>
      </c>
      <c r="AX21" s="198">
        <f>VLOOKUP($A$21&amp;"_"&amp;AX$42,bassins_diff_tri!$B:$H,AX$41,0)</f>
        <v>182.60946652748396</v>
      </c>
      <c r="AY21" s="198">
        <f>VLOOKUP($A$21&amp;"_"&amp;AY$42,bassins_diff_tri!$B:$H,AY$41,0)</f>
        <v>207.20450582353041</v>
      </c>
      <c r="AZ21" s="199" t="str">
        <f>VLOOKUP($A$21&amp;"_"&amp;AZ$42,bassins_diff_tri!$B:$H,AZ$41,0)</f>
        <v>Conducteurs et livreurs sur courte distance</v>
      </c>
      <c r="BA21" s="198">
        <f>VLOOKUP($A$21&amp;"_"&amp;BA$42,bassins_diff_tri!$B:$H,BA$41,0)</f>
        <v>410.78388622278453</v>
      </c>
      <c r="BB21" s="198">
        <f>VLOOKUP($A$21&amp;"_"&amp;BB$42,bassins_diff_tri!$B:$H,BB$41,0)</f>
        <v>154.03823531984068</v>
      </c>
      <c r="BC21" s="198">
        <f>VLOOKUP($A$21&amp;"_"&amp;BC$42,bassins_diff_tri!$B:$H,BC$41,0)</f>
        <v>0</v>
      </c>
      <c r="BD21" s="199" t="str">
        <f>VLOOKUP($A$21&amp;"_"&amp;BD$42,bassins_diff_tri!$B:$H,BD$41,0)</f>
        <v>Aides à domicile, aides ménagères, travailleuses familiales</v>
      </c>
      <c r="BE21" s="198">
        <f>VLOOKUP($A$21&amp;"_"&amp;BE$42,bassins_diff_tri!$B:$H,BE$41,0)</f>
        <v>401.28138104995901</v>
      </c>
      <c r="BF21" s="198">
        <f>VLOOKUP($A$21&amp;"_"&amp;BF$42,bassins_diff_tri!$B:$H,BF$41,0)</f>
        <v>270.47070003164981</v>
      </c>
      <c r="BG21" s="198">
        <f>VLOOKUP($A$21&amp;"_"&amp;BG$42,bassins_diff_tri!$B:$H,BG$41,0)</f>
        <v>0</v>
      </c>
      <c r="BH21" s="199" t="str">
        <f>VLOOKUP($A$21&amp;"_"&amp;BH$42,bassins_diff_tri!$B:$H,BH$41,0)</f>
        <v>Employés de libre-service</v>
      </c>
      <c r="BI21" s="198">
        <f>VLOOKUP($A$21&amp;"_"&amp;BI$42,bassins_diff_tri!$B:$H,BI$41,0)</f>
        <v>393.95344024671454</v>
      </c>
      <c r="BJ21" s="198">
        <f>VLOOKUP($A$21&amp;"_"&amp;BJ$42,bassins_diff_tri!$B:$H,BJ$41,0)</f>
        <v>250.74471598347731</v>
      </c>
      <c r="BK21" s="198">
        <f>VLOOKUP($A$21&amp;"_"&amp;BK$42,bassins_diff_tri!$B:$H,BK$41,0)</f>
        <v>133.30671570492635</v>
      </c>
      <c r="BL21" s="199" t="str">
        <f>VLOOKUP($A$21&amp;"_"&amp;BL$42,bassins_diff_tri!$B:$H,BL$41,0)</f>
        <v>Ouvriers non qualifiés du second œuvre du bâtiment</v>
      </c>
      <c r="BM21" s="198">
        <f>VLOOKUP($A$21&amp;"_"&amp;BM$42,bassins_diff_tri!$B:$H,BM$41,0)</f>
        <v>347.27143636507503</v>
      </c>
      <c r="BN21" s="198">
        <f>VLOOKUP($A$21&amp;"_"&amp;BN$42,bassins_diff_tri!$B:$H,BN$41,0)</f>
        <v>143.59830431839094</v>
      </c>
      <c r="BO21" s="198">
        <f>VLOOKUP($A$21&amp;"_"&amp;BO$42,bassins_diff_tri!$B:$H,BO$41,0)</f>
        <v>10.80160218498794</v>
      </c>
      <c r="BP21" s="231"/>
      <c r="BQ21" s="223">
        <v>265.16050756605728</v>
      </c>
      <c r="BR21" s="223">
        <v>1028.1621843284138</v>
      </c>
      <c r="BS21" s="223">
        <v>2492.4499722537903</v>
      </c>
      <c r="BT21" s="223">
        <v>3107.4881520828226</v>
      </c>
      <c r="BU21" s="223">
        <v>9190.6065406480575</v>
      </c>
      <c r="BV21" s="223">
        <v>1099.1629874006449</v>
      </c>
      <c r="BW21" s="223">
        <v>1674.2301033020522</v>
      </c>
      <c r="BX21" s="223">
        <v>142.06105427106615</v>
      </c>
      <c r="BY21" s="223">
        <v>145.43653036258183</v>
      </c>
      <c r="BZ21" s="223">
        <v>137.47524699489205</v>
      </c>
      <c r="CA21" s="223">
        <v>2537.8309020191941</v>
      </c>
      <c r="CB21" s="223">
        <v>1119.2319771208804</v>
      </c>
      <c r="CC21" s="223">
        <v>1155.5000646567207</v>
      </c>
      <c r="CD21" s="223">
        <v>1179.6776745200234</v>
      </c>
      <c r="CE21" s="225">
        <f t="shared" si="6"/>
        <v>16083.867356879142</v>
      </c>
      <c r="CF21" s="226">
        <v>3085.119020210911</v>
      </c>
      <c r="CG21" s="226">
        <v>1696.9303369908221</v>
      </c>
      <c r="CH21" s="226">
        <v>1784.0719126077665</v>
      </c>
      <c r="CI21" s="226">
        <v>1666.6176702332666</v>
      </c>
      <c r="CJ21" s="226">
        <v>2211.7125362909528</v>
      </c>
      <c r="CK21" s="226">
        <v>1869.6154335318238</v>
      </c>
      <c r="CL21" s="226">
        <v>1139.168757985351</v>
      </c>
      <c r="CM21" s="226">
        <v>2630.6316890282415</v>
      </c>
      <c r="CN21" s="227">
        <f t="shared" si="11"/>
        <v>16083.867356879135</v>
      </c>
    </row>
    <row r="22" spans="1:92" s="19" customFormat="1" ht="13.8">
      <c r="A22" s="15">
        <v>1118</v>
      </c>
      <c r="B22" s="10" t="s">
        <v>162</v>
      </c>
      <c r="C22" s="205">
        <v>24839.128141115001</v>
      </c>
      <c r="D22" s="205">
        <v>22178.204916023213</v>
      </c>
      <c r="E22" s="221">
        <f t="shared" si="10"/>
        <v>-0.10712627311130507</v>
      </c>
      <c r="F22" s="205">
        <v>11951.122569727</v>
      </c>
      <c r="G22" s="205">
        <v>11755.72934247895</v>
      </c>
      <c r="H22" s="221">
        <f t="shared" si="0"/>
        <v>-1.6349361836769605E-2</v>
      </c>
      <c r="I22" s="205">
        <v>2911.5873743860002</v>
      </c>
      <c r="J22" s="205">
        <v>2059.6815901047048</v>
      </c>
      <c r="K22" s="221">
        <f t="shared" si="3"/>
        <v>-0.29259152302133695</v>
      </c>
      <c r="L22" s="158">
        <v>3954.5353016167601</v>
      </c>
      <c r="M22" s="158">
        <v>4188.4323747074914</v>
      </c>
      <c r="N22" s="159">
        <f t="shared" si="4"/>
        <v>5.9146538152056838E-2</v>
      </c>
      <c r="O22" s="158"/>
      <c r="P22" s="158"/>
      <c r="Q22" s="159"/>
      <c r="R22" s="160"/>
      <c r="S22" s="158"/>
      <c r="T22" s="159"/>
      <c r="U22" s="217">
        <v>0.32601474410999998</v>
      </c>
      <c r="V22" s="217">
        <v>0.32576133845038757</v>
      </c>
      <c r="W22" s="221" t="str">
        <f t="shared" si="2"/>
        <v>0 pt(s)</v>
      </c>
      <c r="X22" s="236">
        <v>213801.20349410301</v>
      </c>
      <c r="Y22" s="236">
        <v>217960.22396018964</v>
      </c>
      <c r="Z22" s="235">
        <f t="shared" si="5"/>
        <v>1.945274581301093E-2</v>
      </c>
      <c r="AA22" s="239" t="s">
        <v>162</v>
      </c>
      <c r="AB22" s="199" t="str">
        <f>VLOOKUP($A$22&amp;"_"&amp;AB$42,bassins_diff_tri!$B:$H,AB$41,0)</f>
        <v>Aides, apprentis, employés polyvalents de cuisine (y compris crêpes, pizzas, plonge …)</v>
      </c>
      <c r="AC22" s="198">
        <f>VLOOKUP($A$22&amp;"_"&amp;AC$42,bassins_diff_tri!$B:$H,AC$41,0)</f>
        <v>1090.8115355033547</v>
      </c>
      <c r="AD22" s="198">
        <f>VLOOKUP($A$22&amp;"_"&amp;AD$42,bassins_diff_tri!$B:$H,AD$41,0)</f>
        <v>248.287842470301</v>
      </c>
      <c r="AE22" s="198">
        <f>VLOOKUP($A$22&amp;"_"&amp;AE$42,bassins_diff_tri!$B:$H,AE$41,0)</f>
        <v>119.67764166154846</v>
      </c>
      <c r="AF22" s="199" t="str">
        <f>VLOOKUP($A$22&amp;"_"&amp;AF$42,bassins_diff_tri!$B:$H,AF$41,0)</f>
        <v>Ouvriers qualif. de la manutention (caristes, préparateurs de commandes, magasiniers…)</v>
      </c>
      <c r="AG22" s="198">
        <f>VLOOKUP($A$22&amp;"_"&amp;AG$42,bassins_diff_tri!$B:$H,AG$41,0)</f>
        <v>1026.3789053852715</v>
      </c>
      <c r="AH22" s="198">
        <f>VLOOKUP($A$22&amp;"_"&amp;AH$42,bassins_diff_tri!$B:$H,AH$41,0)</f>
        <v>118.03560705094543</v>
      </c>
      <c r="AI22" s="198">
        <f>VLOOKUP($A$22&amp;"_"&amp;AI$42,bassins_diff_tri!$B:$H,AI$41,0)</f>
        <v>94.425943035279047</v>
      </c>
      <c r="AJ22" s="199" t="str">
        <f>VLOOKUP($A$22&amp;"_"&amp;AJ$42,bassins_diff_tri!$B:$H,AJ$41,0)</f>
        <v>Ouvriers non qualifiés de l'emballage et manutentionnaires</v>
      </c>
      <c r="AK22" s="198">
        <f>VLOOKUP($A$22&amp;"_"&amp;AK$42,bassins_diff_tri!$B:$H,AK$41,0)</f>
        <v>898.86315976766605</v>
      </c>
      <c r="AL22" s="198">
        <f>VLOOKUP($A$22&amp;"_"&amp;AL$42,bassins_diff_tri!$B:$H,AL$41,0)</f>
        <v>321.24349160463078</v>
      </c>
      <c r="AM22" s="198">
        <f>VLOOKUP($A$22&amp;"_"&amp;AM$42,bassins_diff_tri!$B:$H,AM$41,0)</f>
        <v>124.62711264971983</v>
      </c>
      <c r="AN22" s="199" t="str">
        <f>VLOOKUP($A$22&amp;"_"&amp;AN$42,bassins_diff_tri!$B:$H,AN$41,0)</f>
        <v>Aides à domicile, aides ménagères, travailleuses familiales</v>
      </c>
      <c r="AO22" s="198">
        <f>VLOOKUP($A$22&amp;"_"&amp;AO$42,bassins_diff_tri!$B:$H,AO$41,0)</f>
        <v>746.83083312666736</v>
      </c>
      <c r="AP22" s="198">
        <f>VLOOKUP($A$22&amp;"_"&amp;AP$42,bassins_diff_tri!$B:$H,AP$41,0)</f>
        <v>655.69157480681542</v>
      </c>
      <c r="AQ22" s="198">
        <f>VLOOKUP($A$22&amp;"_"&amp;AQ$42,bassins_diff_tri!$B:$H,AQ$41,0)</f>
        <v>36.303157704440004</v>
      </c>
      <c r="AR22" s="199" t="str">
        <f>VLOOKUP($A$22&amp;"_"&amp;AR$42,bassins_diff_tri!$B:$H,AR$41,0)</f>
        <v>Professionnels de l'animation socioculturelle (animateurs et directeurs)</v>
      </c>
      <c r="AS22" s="198">
        <f>VLOOKUP($A$22&amp;"_"&amp;AS$42,bassins_diff_tri!$B:$H,AS$41,0)</f>
        <v>731.6697111516969</v>
      </c>
      <c r="AT22" s="198">
        <f>VLOOKUP($A$22&amp;"_"&amp;AT$42,bassins_diff_tri!$B:$H,AT$41,0)</f>
        <v>227.21138366500929</v>
      </c>
      <c r="AU22" s="198">
        <f>VLOOKUP($A$22&amp;"_"&amp;AU$42,bassins_diff_tri!$B:$H,AU$41,0)</f>
        <v>276.79124195505813</v>
      </c>
      <c r="AV22" s="199" t="str">
        <f>VLOOKUP($A$22&amp;"_"&amp;AV$42,bassins_diff_tri!$B:$H,AV$41,0)</f>
        <v>Agents d'entretien de locaux (y compris ATSEM)</v>
      </c>
      <c r="AW22" s="198">
        <f>VLOOKUP($A$22&amp;"_"&amp;AW$42,bassins_diff_tri!$B:$H,AW$41,0)</f>
        <v>724.63846235210326</v>
      </c>
      <c r="AX22" s="198">
        <f>VLOOKUP($A$22&amp;"_"&amp;AX$42,bassins_diff_tri!$B:$H,AX$41,0)</f>
        <v>178.78193988571809</v>
      </c>
      <c r="AY22" s="198">
        <f>VLOOKUP($A$22&amp;"_"&amp;AY$42,bassins_diff_tri!$B:$H,AY$41,0)</f>
        <v>20.795566594969472</v>
      </c>
      <c r="AZ22" s="199" t="str">
        <f>VLOOKUP($A$22&amp;"_"&amp;AZ$42,bassins_diff_tri!$B:$H,AZ$41,0)</f>
        <v>Agents de sécurité et de surveillance, enquêteurs privés et métiers assimilés</v>
      </c>
      <c r="BA22" s="198">
        <f>VLOOKUP($A$22&amp;"_"&amp;BA$42,bassins_diff_tri!$B:$H,BA$41,0)</f>
        <v>641.11579100143103</v>
      </c>
      <c r="BB22" s="198">
        <f>VLOOKUP($A$22&amp;"_"&amp;BB$42,bassins_diff_tri!$B:$H,BB$41,0)</f>
        <v>593.95560104303377</v>
      </c>
      <c r="BC22" s="198">
        <f>VLOOKUP($A$22&amp;"_"&amp;BC$42,bassins_diff_tri!$B:$H,BC$41,0)</f>
        <v>100</v>
      </c>
      <c r="BD22" s="199" t="str">
        <f>VLOOKUP($A$22&amp;"_"&amp;BD$42,bassins_diff_tri!$B:$H,BD$41,0)</f>
        <v>Conducteurs de véhicules légers (conducteurs de taxis, ambulanciers…)</v>
      </c>
      <c r="BE22" s="198">
        <f>VLOOKUP($A$22&amp;"_"&amp;BE$42,bassins_diff_tri!$B:$H,BE$41,0)</f>
        <v>590.4395813331397</v>
      </c>
      <c r="BF22" s="198">
        <f>VLOOKUP($A$22&amp;"_"&amp;BF$42,bassins_diff_tri!$B:$H,BF$41,0)</f>
        <v>373.8469154162467</v>
      </c>
      <c r="BG22" s="198">
        <f>VLOOKUP($A$22&amp;"_"&amp;BG$42,bassins_diff_tri!$B:$H,BG$41,0)</f>
        <v>76.902814538125241</v>
      </c>
      <c r="BH22" s="199" t="str">
        <f>VLOOKUP($A$22&amp;"_"&amp;BH$42,bassins_diff_tri!$B:$H,BH$41,0)</f>
        <v>Conducteurs routiers et grands routiers</v>
      </c>
      <c r="BI22" s="198">
        <f>VLOOKUP($A$22&amp;"_"&amp;BI$42,bassins_diff_tri!$B:$H,BI$41,0)</f>
        <v>555.44515174098024</v>
      </c>
      <c r="BJ22" s="198">
        <f>VLOOKUP($A$22&amp;"_"&amp;BJ$42,bassins_diff_tri!$B:$H,BJ$41,0)</f>
        <v>365.21297798614245</v>
      </c>
      <c r="BK22" s="198">
        <f>VLOOKUP($A$22&amp;"_"&amp;BK$42,bassins_diff_tri!$B:$H,BK$41,0)</f>
        <v>0</v>
      </c>
      <c r="BL22" s="199" t="str">
        <f>VLOOKUP($A$22&amp;"_"&amp;BL$42,bassins_diff_tri!$B:$H,BL$41,0)</f>
        <v>Secrétaires bureautiques et assimilés (y compris secrétaires médicales)</v>
      </c>
      <c r="BM22" s="198">
        <f>VLOOKUP($A$22&amp;"_"&amp;BM$42,bassins_diff_tri!$B:$H,BM$41,0)</f>
        <v>463.81572740853255</v>
      </c>
      <c r="BN22" s="198">
        <f>VLOOKUP($A$22&amp;"_"&amp;BN$42,bassins_diff_tri!$B:$H,BN$41,0)</f>
        <v>182.74493947985445</v>
      </c>
      <c r="BO22" s="198">
        <f>VLOOKUP($A$22&amp;"_"&amp;BO$42,bassins_diff_tri!$B:$H,BO$41,0)</f>
        <v>4.6441664333765775</v>
      </c>
      <c r="BP22" s="231"/>
      <c r="BQ22" s="223">
        <v>348.86077761187767</v>
      </c>
      <c r="BR22" s="223">
        <v>1198.4917405946492</v>
      </c>
      <c r="BS22" s="223">
        <v>3033.0311679685929</v>
      </c>
      <c r="BT22" s="223">
        <v>3737.5005617707889</v>
      </c>
      <c r="BU22" s="223">
        <v>13860.320668077326</v>
      </c>
      <c r="BV22" s="223">
        <v>2694.9451765737144</v>
      </c>
      <c r="BW22" s="223">
        <v>1804.6962564654391</v>
      </c>
      <c r="BX22" s="223">
        <v>407.9716427591469</v>
      </c>
      <c r="BY22" s="223">
        <v>178.32880370684927</v>
      </c>
      <c r="BZ22" s="223">
        <v>272.67878252117106</v>
      </c>
      <c r="CA22" s="223">
        <v>3410.4751536912781</v>
      </c>
      <c r="CB22" s="223">
        <v>1581.7102740246739</v>
      </c>
      <c r="CC22" s="223">
        <v>2011.9931280496819</v>
      </c>
      <c r="CD22" s="223">
        <v>1497.5214502853657</v>
      </c>
      <c r="CE22" s="225">
        <f t="shared" si="6"/>
        <v>22178.204916023235</v>
      </c>
      <c r="CF22" s="226">
        <v>5214.424061030124</v>
      </c>
      <c r="CG22" s="226">
        <v>2634.1747004254439</v>
      </c>
      <c r="CH22" s="226">
        <v>2112.3935271238315</v>
      </c>
      <c r="CI22" s="226">
        <v>1729.1593491632786</v>
      </c>
      <c r="CJ22" s="226">
        <v>2654.2980635684407</v>
      </c>
      <c r="CK22" s="226">
        <v>2062.5297836539376</v>
      </c>
      <c r="CL22" s="226">
        <v>1774.2751717079379</v>
      </c>
      <c r="CM22" s="226">
        <v>3996.9502593502202</v>
      </c>
      <c r="CN22" s="227">
        <f t="shared" si="11"/>
        <v>22178.204916023213</v>
      </c>
    </row>
    <row r="23" spans="1:92" s="19" customFormat="1" ht="13.8">
      <c r="A23" s="16">
        <v>1119</v>
      </c>
      <c r="B23" s="5" t="s">
        <v>163</v>
      </c>
      <c r="C23" s="205">
        <v>23069.915371114999</v>
      </c>
      <c r="D23" s="205">
        <v>25658.470587099266</v>
      </c>
      <c r="E23" s="221">
        <f t="shared" si="10"/>
        <v>0.11220479894890745</v>
      </c>
      <c r="F23" s="205">
        <v>11393.665040399999</v>
      </c>
      <c r="G23" s="205">
        <v>15923.112546757033</v>
      </c>
      <c r="H23" s="221">
        <f t="shared" si="0"/>
        <v>0.39754086944774869</v>
      </c>
      <c r="I23" s="205">
        <v>2219.1931532100002</v>
      </c>
      <c r="J23" s="205">
        <v>2259.6770944484556</v>
      </c>
      <c r="K23" s="221">
        <f t="shared" si="3"/>
        <v>1.8242639753955903E-2</v>
      </c>
      <c r="L23" s="158">
        <v>3227.6026480138398</v>
      </c>
      <c r="M23" s="158">
        <v>4066.7044303849507</v>
      </c>
      <c r="N23" s="159">
        <f t="shared" si="4"/>
        <v>0.25997679202781243</v>
      </c>
      <c r="O23" s="158"/>
      <c r="P23" s="158"/>
      <c r="Q23" s="159"/>
      <c r="R23" s="160"/>
      <c r="S23" s="158"/>
      <c r="T23" s="159"/>
      <c r="U23" s="217">
        <v>0.30590705187</v>
      </c>
      <c r="V23" s="217">
        <v>0.29762561277784993</v>
      </c>
      <c r="W23" s="221" t="str">
        <f t="shared" si="2"/>
        <v>-0,8 pt(s)</v>
      </c>
      <c r="X23" s="236">
        <v>307850.13222518697</v>
      </c>
      <c r="Y23" s="236">
        <v>265574.47688359505</v>
      </c>
      <c r="Z23" s="235">
        <f t="shared" si="5"/>
        <v>-0.13732544155825799</v>
      </c>
      <c r="AA23" s="239" t="s">
        <v>163</v>
      </c>
      <c r="AB23" s="199" t="str">
        <f>VLOOKUP($A$23&amp;"_"&amp;AB$42,bassins_diff_tri!$B:$H,AB$41,0)</f>
        <v>Agents de sécurité et de surveillance, enquêteurs privés et métiers assimilés</v>
      </c>
      <c r="AC23" s="198">
        <f>VLOOKUP($A$23&amp;"_"&amp;AC$42,bassins_diff_tri!$B:$H,AC$41,0)</f>
        <v>1507.649570663943</v>
      </c>
      <c r="AD23" s="198">
        <f>VLOOKUP($A$23&amp;"_"&amp;AD$42,bassins_diff_tri!$B:$H,AD$41,0)</f>
        <v>1350.735807294127</v>
      </c>
      <c r="AE23" s="198">
        <f>VLOOKUP($A$23&amp;"_"&amp;AE$42,bassins_diff_tri!$B:$H,AE$41,0)</f>
        <v>708.90100758273752</v>
      </c>
      <c r="AF23" s="199" t="str">
        <f>VLOOKUP($A$23&amp;"_"&amp;AF$42,bassins_diff_tri!$B:$H,AF$41,0)</f>
        <v>Ouvriers non qualifiés du second œuvre du bâtiment</v>
      </c>
      <c r="AG23" s="198">
        <f>VLOOKUP($A$23&amp;"_"&amp;AG$42,bassins_diff_tri!$B:$H,AG$41,0)</f>
        <v>950.9452727738277</v>
      </c>
      <c r="AH23" s="198">
        <f>VLOOKUP($A$23&amp;"_"&amp;AH$42,bassins_diff_tri!$B:$H,AH$41,0)</f>
        <v>650.57177165821031</v>
      </c>
      <c r="AI23" s="198">
        <f>VLOOKUP($A$23&amp;"_"&amp;AI$42,bassins_diff_tri!$B:$H,AI$41,0)</f>
        <v>14.073657262580806</v>
      </c>
      <c r="AJ23" s="199" t="str">
        <f>VLOOKUP($A$23&amp;"_"&amp;AJ$42,bassins_diff_tri!$B:$H,AJ$41,0)</f>
        <v>Agents d'entretien de locaux (y compris ATSEM)</v>
      </c>
      <c r="AK23" s="198">
        <f>VLOOKUP($A$23&amp;"_"&amp;AK$42,bassins_diff_tri!$B:$H,AK$41,0)</f>
        <v>894.29911610783768</v>
      </c>
      <c r="AL23" s="198">
        <f>VLOOKUP($A$23&amp;"_"&amp;AL$42,bassins_diff_tri!$B:$H,AL$41,0)</f>
        <v>532.69303241558816</v>
      </c>
      <c r="AM23" s="198">
        <f>VLOOKUP($A$23&amp;"_"&amp;AM$42,bassins_diff_tri!$B:$H,AM$41,0)</f>
        <v>112.01119341597388</v>
      </c>
      <c r="AN23" s="199" t="str">
        <f>VLOOKUP($A$23&amp;"_"&amp;AN$42,bassins_diff_tri!$B:$H,AN$41,0)</f>
        <v>Ouvriers non qualifiés de l'emballage et manutentionnaires</v>
      </c>
      <c r="AO23" s="198">
        <f>VLOOKUP($A$23&amp;"_"&amp;AO$42,bassins_diff_tri!$B:$H,AO$41,0)</f>
        <v>882.07856317503968</v>
      </c>
      <c r="AP23" s="198">
        <f>VLOOKUP($A$23&amp;"_"&amp;AP$42,bassins_diff_tri!$B:$H,AP$41,0)</f>
        <v>468.80944821530221</v>
      </c>
      <c r="AQ23" s="198">
        <f>VLOOKUP($A$23&amp;"_"&amp;AQ$42,bassins_diff_tri!$B:$H,AQ$41,0)</f>
        <v>41.758803199534647</v>
      </c>
      <c r="AR23" s="199" t="str">
        <f>VLOOKUP($A$23&amp;"_"&amp;AR$42,bassins_diff_tri!$B:$H,AR$41,0)</f>
        <v>Électriciens du bâtiment</v>
      </c>
      <c r="AS23" s="198">
        <f>VLOOKUP($A$23&amp;"_"&amp;AS$42,bassins_diff_tri!$B:$H,AS$41,0)</f>
        <v>877.43814990759722</v>
      </c>
      <c r="AT23" s="198">
        <f>VLOOKUP($A$23&amp;"_"&amp;AT$42,bassins_diff_tri!$B:$H,AT$41,0)</f>
        <v>532.50545912839482</v>
      </c>
      <c r="AU23" s="198">
        <f>VLOOKUP($A$23&amp;"_"&amp;AU$42,bassins_diff_tri!$B:$H,AU$41,0)</f>
        <v>92.361826286280348</v>
      </c>
      <c r="AV23" s="199" t="str">
        <f>VLOOKUP($A$23&amp;"_"&amp;AV$42,bassins_diff_tri!$B:$H,AV$41,0)</f>
        <v>Aides, apprentis, employés polyvalents de cuisine (y compris crêpes, pizzas, plonge …)</v>
      </c>
      <c r="AW23" s="198">
        <f>VLOOKUP($A$23&amp;"_"&amp;AW$42,bassins_diff_tri!$B:$H,AW$41,0)</f>
        <v>772.16761859617509</v>
      </c>
      <c r="AX23" s="198">
        <f>VLOOKUP($A$23&amp;"_"&amp;AX$42,bassins_diff_tri!$B:$H,AX$41,0)</f>
        <v>551.01743511437428</v>
      </c>
      <c r="AY23" s="198">
        <f>VLOOKUP($A$23&amp;"_"&amp;AY$42,bassins_diff_tri!$B:$H,AY$41,0)</f>
        <v>41.48039327729083</v>
      </c>
      <c r="AZ23" s="199" t="str">
        <f>VLOOKUP($A$23&amp;"_"&amp;AZ$42,bassins_diff_tri!$B:$H,AZ$41,0)</f>
        <v>Conducteurs et livreurs sur courte distance</v>
      </c>
      <c r="BA23" s="198">
        <f>VLOOKUP($A$23&amp;"_"&amp;BA$42,bassins_diff_tri!$B:$H,BA$41,0)</f>
        <v>641.58386454488368</v>
      </c>
      <c r="BB23" s="198">
        <f>VLOOKUP($A$23&amp;"_"&amp;BB$42,bassins_diff_tri!$B:$H,BB$41,0)</f>
        <v>250.15600944501185</v>
      </c>
      <c r="BC23" s="198">
        <f>VLOOKUP($A$23&amp;"_"&amp;BC$42,bassins_diff_tri!$B:$H,BC$41,0)</f>
        <v>0</v>
      </c>
      <c r="BD23" s="199" t="str">
        <f>VLOOKUP($A$23&amp;"_"&amp;BD$42,bassins_diff_tri!$B:$H,BD$41,0)</f>
        <v>Conducteurs de véhicules légers (conducteurs de taxis, ambulanciers…)</v>
      </c>
      <c r="BE23" s="198">
        <f>VLOOKUP($A$23&amp;"_"&amp;BE$42,bassins_diff_tri!$B:$H,BE$41,0)</f>
        <v>618.35382836234351</v>
      </c>
      <c r="BF23" s="198">
        <f>VLOOKUP($A$23&amp;"_"&amp;BF$42,bassins_diff_tri!$B:$H,BF$41,0)</f>
        <v>451.58844797340657</v>
      </c>
      <c r="BG23" s="198">
        <f>VLOOKUP($A$23&amp;"_"&amp;BG$42,bassins_diff_tri!$B:$H,BG$41,0)</f>
        <v>5.5115816981973627</v>
      </c>
      <c r="BH23" s="199" t="str">
        <f>VLOOKUP($A$23&amp;"_"&amp;BH$42,bassins_diff_tri!$B:$H,BH$41,0)</f>
        <v>Vendeurs en habillement, accessoires et articles de luxe, sport, loisirs et culture</v>
      </c>
      <c r="BI23" s="198">
        <f>VLOOKUP($A$23&amp;"_"&amp;BI$42,bassins_diff_tri!$B:$H,BI$41,0)</f>
        <v>593.91641433663688</v>
      </c>
      <c r="BJ23" s="198">
        <f>VLOOKUP($A$23&amp;"_"&amp;BJ$42,bassins_diff_tri!$B:$H,BJ$41,0)</f>
        <v>209.93713741792072</v>
      </c>
      <c r="BK23" s="198">
        <f>VLOOKUP($A$23&amp;"_"&amp;BK$42,bassins_diff_tri!$B:$H,BK$41,0)</f>
        <v>222.98678242072353</v>
      </c>
      <c r="BL23" s="199" t="str">
        <f>VLOOKUP($A$23&amp;"_"&amp;BL$42,bassins_diff_tri!$B:$H,BL$41,0)</f>
        <v>Conducteurs routiers et grands routiers</v>
      </c>
      <c r="BM23" s="198">
        <f>VLOOKUP($A$23&amp;"_"&amp;BM$42,bassins_diff_tri!$B:$H,BM$41,0)</f>
        <v>592.2035241066751</v>
      </c>
      <c r="BN23" s="198">
        <f>VLOOKUP($A$23&amp;"_"&amp;BN$42,bassins_diff_tri!$B:$H,BN$41,0)</f>
        <v>372.36126032362347</v>
      </c>
      <c r="BO23" s="198">
        <f>VLOOKUP($A$23&amp;"_"&amp;BO$42,bassins_diff_tri!$B:$H,BO$41,0)</f>
        <v>29.110985912875716</v>
      </c>
      <c r="BP23" s="231"/>
      <c r="BQ23" s="223">
        <v>477.80182813121633</v>
      </c>
      <c r="BR23" s="223">
        <v>1012.6333226904401</v>
      </c>
      <c r="BS23" s="223">
        <v>5444.6585138345063</v>
      </c>
      <c r="BT23" s="223">
        <v>4125.2069558876274</v>
      </c>
      <c r="BU23" s="223">
        <v>14598.169966555481</v>
      </c>
      <c r="BV23" s="223">
        <v>3441.636089752541</v>
      </c>
      <c r="BW23" s="223">
        <v>1955.2443707992904</v>
      </c>
      <c r="BX23" s="223">
        <v>548.64973527503878</v>
      </c>
      <c r="BY23" s="223">
        <v>173.71307969729926</v>
      </c>
      <c r="BZ23" s="223">
        <v>202.65371967373306</v>
      </c>
      <c r="CA23" s="223">
        <v>4256.2558873939752</v>
      </c>
      <c r="CB23" s="223">
        <v>1207.2894786844249</v>
      </c>
      <c r="CC23" s="223">
        <v>1810.4000031888968</v>
      </c>
      <c r="CD23" s="223">
        <v>1002.3276020902848</v>
      </c>
      <c r="CE23" s="225">
        <f t="shared" si="6"/>
        <v>25658.470587099269</v>
      </c>
      <c r="CF23" s="226">
        <v>7889.533801464303</v>
      </c>
      <c r="CG23" s="226">
        <v>3561.3258071830442</v>
      </c>
      <c r="CH23" s="226">
        <v>2431.9264141217395</v>
      </c>
      <c r="CI23" s="226">
        <v>2026.862476168101</v>
      </c>
      <c r="CJ23" s="226">
        <v>2761.5442193982794</v>
      </c>
      <c r="CK23" s="226">
        <v>2072.2654638342265</v>
      </c>
      <c r="CL23" s="226">
        <v>1330.3843151042461</v>
      </c>
      <c r="CM23" s="226">
        <v>3584.6280898253381</v>
      </c>
      <c r="CN23" s="227">
        <f t="shared" si="11"/>
        <v>25658.470587099277</v>
      </c>
    </row>
    <row r="24" spans="1:92" s="19" customFormat="1" ht="13.8">
      <c r="A24" s="16">
        <v>1124</v>
      </c>
      <c r="B24" s="5" t="s">
        <v>164</v>
      </c>
      <c r="C24" s="205">
        <v>5168.5759139459997</v>
      </c>
      <c r="D24" s="205">
        <v>4370.6730963201262</v>
      </c>
      <c r="E24" s="221">
        <f t="shared" si="10"/>
        <v>-0.15437575667079773</v>
      </c>
      <c r="F24" s="205">
        <v>2789.4966391080002</v>
      </c>
      <c r="G24" s="205">
        <v>3083.8209804586477</v>
      </c>
      <c r="H24" s="221">
        <f t="shared" si="0"/>
        <v>0.10551163146221376</v>
      </c>
      <c r="I24" s="205">
        <v>736.40249400000005</v>
      </c>
      <c r="J24" s="205">
        <v>608.67624030908974</v>
      </c>
      <c r="K24" s="221">
        <f t="shared" si="3"/>
        <v>-0.17344625355235466</v>
      </c>
      <c r="L24" s="158">
        <v>1042.3144570296399</v>
      </c>
      <c r="M24" s="158">
        <v>1131.481191053836</v>
      </c>
      <c r="N24" s="159">
        <f t="shared" si="4"/>
        <v>8.5546864885958751E-2</v>
      </c>
      <c r="O24" s="158"/>
      <c r="P24" s="158"/>
      <c r="Q24" s="159"/>
      <c r="R24" s="160"/>
      <c r="S24" s="158"/>
      <c r="T24" s="159"/>
      <c r="U24" s="217">
        <v>0.29273149036000001</v>
      </c>
      <c r="V24" s="217">
        <v>0.24100756744648749</v>
      </c>
      <c r="W24" s="221" t="str">
        <f t="shared" si="2"/>
        <v>-5,2 pt(s)</v>
      </c>
      <c r="X24" s="236">
        <v>45607.154068306299</v>
      </c>
      <c r="Y24" s="236">
        <v>48701.128165552902</v>
      </c>
      <c r="Z24" s="235">
        <f t="shared" si="5"/>
        <v>6.7839665957071693E-2</v>
      </c>
      <c r="AA24" s="239" t="s">
        <v>164</v>
      </c>
      <c r="AB24" s="199" t="str">
        <f>VLOOKUP($A$24&amp;"_"&amp;AB$42,bassins_diff_tri!$B:$H,AB$41,0)</f>
        <v>Aides à domicile, aides ménagères, travailleuses familiales</v>
      </c>
      <c r="AC24" s="198">
        <f>VLOOKUP($A$24&amp;"_"&amp;AC$42,bassins_diff_tri!$B:$H,AC$41,0)</f>
        <v>204.27427786481638</v>
      </c>
      <c r="AD24" s="198">
        <f>VLOOKUP($A$24&amp;"_"&amp;AD$42,bassins_diff_tri!$B:$H,AD$41,0)</f>
        <v>182.07148627882779</v>
      </c>
      <c r="AE24" s="198">
        <f>VLOOKUP($A$24&amp;"_"&amp;AE$42,bassins_diff_tri!$B:$H,AE$41,0)</f>
        <v>11.293370760197366</v>
      </c>
      <c r="AF24" s="199" t="str">
        <f>VLOOKUP($A$24&amp;"_"&amp;AF$42,bassins_diff_tri!$B:$H,AF$41,0)</f>
        <v>Employés des services funéraires et autres services divers (développement personnel, loisirs, jeux…)</v>
      </c>
      <c r="AG24" s="198">
        <f>VLOOKUP($A$24&amp;"_"&amp;AG$42,bassins_diff_tri!$B:$H,AG$41,0)</f>
        <v>143.5569083814587</v>
      </c>
      <c r="AH24" s="198">
        <f>VLOOKUP($A$24&amp;"_"&amp;AH$42,bassins_diff_tri!$B:$H,AH$41,0)</f>
        <v>143.5569083814587</v>
      </c>
      <c r="AI24" s="198">
        <f>VLOOKUP($A$24&amp;"_"&amp;AI$42,bassins_diff_tri!$B:$H,AI$41,0)</f>
        <v>0</v>
      </c>
      <c r="AJ24" s="199" t="str">
        <f>VLOOKUP($A$24&amp;"_"&amp;AJ$42,bassins_diff_tri!$B:$H,AJ$41,0)</f>
        <v>Serveurs de cafés, de restaurants et commis</v>
      </c>
      <c r="AK24" s="198">
        <f>VLOOKUP($A$24&amp;"_"&amp;AK$42,bassins_diff_tri!$B:$H,AK$41,0)</f>
        <v>137.84464158785184</v>
      </c>
      <c r="AL24" s="198">
        <f>VLOOKUP($A$24&amp;"_"&amp;AL$42,bassins_diff_tri!$B:$H,AL$41,0)</f>
        <v>114.29438241561247</v>
      </c>
      <c r="AM24" s="198">
        <f>VLOOKUP($A$24&amp;"_"&amp;AM$42,bassins_diff_tri!$B:$H,AM$41,0)</f>
        <v>62.40618596489891</v>
      </c>
      <c r="AN24" s="199" t="str">
        <f>VLOOKUP($A$24&amp;"_"&amp;AN$42,bassins_diff_tri!$B:$H,AN$41,0)</f>
        <v>Ingénieurs et cadres d'études, R et D en informatique, chefs de projets informatiques</v>
      </c>
      <c r="AO24" s="198">
        <f>VLOOKUP($A$24&amp;"_"&amp;AO$42,bassins_diff_tri!$B:$H,AO$41,0)</f>
        <v>135.31080746418382</v>
      </c>
      <c r="AP24" s="198">
        <f>VLOOKUP($A$24&amp;"_"&amp;AP$42,bassins_diff_tri!$B:$H,AP$41,0)</f>
        <v>105.17162836801865</v>
      </c>
      <c r="AQ24" s="198">
        <f>VLOOKUP($A$24&amp;"_"&amp;AQ$42,bassins_diff_tri!$B:$H,AQ$41,0)</f>
        <v>0</v>
      </c>
      <c r="AR24" s="199" t="str">
        <f>VLOOKUP($A$24&amp;"_"&amp;AR$42,bassins_diff_tri!$B:$H,AR$41,0)</f>
        <v>Aides-soignants (aides médico-psychologiques, auxiliaires de puériculture, assistants médicaux…)</v>
      </c>
      <c r="AS24" s="198">
        <f>VLOOKUP($A$24&amp;"_"&amp;AS$42,bassins_diff_tri!$B:$H,AS$41,0)</f>
        <v>127.74218398029603</v>
      </c>
      <c r="AT24" s="198">
        <f>VLOOKUP($A$24&amp;"_"&amp;AT$42,bassins_diff_tri!$B:$H,AT$41,0)</f>
        <v>111.18456850556204</v>
      </c>
      <c r="AU24" s="198">
        <f>VLOOKUP($A$24&amp;"_"&amp;AU$42,bassins_diff_tri!$B:$H,AU$41,0)</f>
        <v>13.634846505087992</v>
      </c>
      <c r="AV24" s="199" t="str">
        <f>VLOOKUP($A$24&amp;"_"&amp;AV$42,bassins_diff_tri!$B:$H,AV$41,0)</f>
        <v>Agents de sécurité et de surveillance, enquêteurs privés et métiers assimilés</v>
      </c>
      <c r="AW24" s="198">
        <f>VLOOKUP($A$24&amp;"_"&amp;AW$42,bassins_diff_tri!$B:$H,AW$41,0)</f>
        <v>122.78617713153061</v>
      </c>
      <c r="AX24" s="198">
        <f>VLOOKUP($A$24&amp;"_"&amp;AX$42,bassins_diff_tri!$B:$H,AX$41,0)</f>
        <v>122.78617713153061</v>
      </c>
      <c r="AY24" s="198">
        <f>VLOOKUP($A$24&amp;"_"&amp;AY$42,bassins_diff_tri!$B:$H,AY$41,0)</f>
        <v>0</v>
      </c>
      <c r="AZ24" s="199" t="str">
        <f>VLOOKUP($A$24&amp;"_"&amp;AZ$42,bassins_diff_tri!$B:$H,AZ$41,0)</f>
        <v>Commerciaux (techniciens commerciaux en entreprise)</v>
      </c>
      <c r="BA24" s="198">
        <f>VLOOKUP($A$24&amp;"_"&amp;BA$42,bassins_diff_tri!$B:$H,BA$41,0)</f>
        <v>115.13089543728429</v>
      </c>
      <c r="BB24" s="198">
        <f>VLOOKUP($A$24&amp;"_"&amp;BB$42,bassins_diff_tri!$B:$H,BB$41,0)</f>
        <v>79.721506620097585</v>
      </c>
      <c r="BC24" s="198">
        <f>VLOOKUP($A$24&amp;"_"&amp;BC$42,bassins_diff_tri!$B:$H,BC$41,0)</f>
        <v>0</v>
      </c>
      <c r="BD24" s="199" t="str">
        <f>VLOOKUP($A$24&amp;"_"&amp;BD$42,bassins_diff_tri!$B:$H,BD$41,0)</f>
        <v>Aides, apprentis, employés polyvalents de cuisine (y compris crêpes, pizzas, plonge …)</v>
      </c>
      <c r="BE24" s="198">
        <f>VLOOKUP($A$24&amp;"_"&amp;BE$42,bassins_diff_tri!$B:$H,BE$41,0)</f>
        <v>112.05722828990282</v>
      </c>
      <c r="BF24" s="198">
        <f>VLOOKUP($A$24&amp;"_"&amp;BF$42,bassins_diff_tri!$B:$H,BF$41,0)</f>
        <v>74.084377517277233</v>
      </c>
      <c r="BG24" s="198">
        <f>VLOOKUP($A$24&amp;"_"&amp;BG$42,bassins_diff_tri!$B:$H,BG$41,0)</f>
        <v>13.381338197549121</v>
      </c>
      <c r="BH24" s="199" t="str">
        <f>VLOOKUP($A$24&amp;"_"&amp;BH$42,bassins_diff_tri!$B:$H,BH$41,0)</f>
        <v>Maçons</v>
      </c>
      <c r="BI24" s="198">
        <f>VLOOKUP($A$24&amp;"_"&amp;BI$42,bassins_diff_tri!$B:$H,BI$41,0)</f>
        <v>111.69939832997329</v>
      </c>
      <c r="BJ24" s="198">
        <f>VLOOKUP($A$24&amp;"_"&amp;BJ$42,bassins_diff_tri!$B:$H,BJ$41,0)</f>
        <v>75.506299786208814</v>
      </c>
      <c r="BK24" s="198">
        <f>VLOOKUP($A$24&amp;"_"&amp;BK$42,bassins_diff_tri!$B:$H,BK$41,0)</f>
        <v>0</v>
      </c>
      <c r="BL24" s="199" t="str">
        <f>VLOOKUP($A$24&amp;"_"&amp;BL$42,bassins_diff_tri!$B:$H,BL$41,0)</f>
        <v>Conducteurs de transport en commun sur route</v>
      </c>
      <c r="BM24" s="198">
        <f>VLOOKUP($A$24&amp;"_"&amp;BM$42,bassins_diff_tri!$B:$H,BM$41,0)</f>
        <v>103.51158167730949</v>
      </c>
      <c r="BN24" s="198">
        <f>VLOOKUP($A$24&amp;"_"&amp;BN$42,bassins_diff_tri!$B:$H,BN$41,0)</f>
        <v>100</v>
      </c>
      <c r="BO24" s="198">
        <f>VLOOKUP($A$24&amp;"_"&amp;BO$42,bassins_diff_tri!$B:$H,BO$41,0)</f>
        <v>0</v>
      </c>
      <c r="BP24" s="231"/>
      <c r="BQ24" s="223">
        <v>177.97757940876468</v>
      </c>
      <c r="BR24" s="223">
        <v>181.04995557694414</v>
      </c>
      <c r="BS24" s="223">
        <v>463.08315431920818</v>
      </c>
      <c r="BT24" s="223">
        <v>587.17153588212511</v>
      </c>
      <c r="BU24" s="223">
        <v>2961.3908711330841</v>
      </c>
      <c r="BV24" s="223">
        <v>168.60235391990858</v>
      </c>
      <c r="BW24" s="223">
        <v>396.43130425765315</v>
      </c>
      <c r="BX24" s="223">
        <v>286.1460681244256</v>
      </c>
      <c r="BY24" s="223">
        <v>54.519252518292106</v>
      </c>
      <c r="BZ24" s="223">
        <v>40.877488358304781</v>
      </c>
      <c r="CA24" s="223">
        <v>715.28156864813081</v>
      </c>
      <c r="CB24" s="223">
        <v>175.37152303837286</v>
      </c>
      <c r="CC24" s="223">
        <v>680.15701587262981</v>
      </c>
      <c r="CD24" s="223">
        <v>444.00429639536679</v>
      </c>
      <c r="CE24" s="225">
        <f t="shared" si="6"/>
        <v>4370.6730963201262</v>
      </c>
      <c r="CF24" s="226">
        <v>1185.4495934739298</v>
      </c>
      <c r="CG24" s="226">
        <v>695.74646342057054</v>
      </c>
      <c r="CH24" s="226">
        <v>414.79590455841713</v>
      </c>
      <c r="CI24" s="226">
        <v>516.42252449046214</v>
      </c>
      <c r="CJ24" s="226">
        <v>541.85446457969863</v>
      </c>
      <c r="CK24" s="226">
        <v>414.96005286146772</v>
      </c>
      <c r="CL24" s="226">
        <v>200.84865910947656</v>
      </c>
      <c r="CM24" s="226">
        <v>400.59543382610434</v>
      </c>
      <c r="CN24" s="227">
        <f t="shared" si="11"/>
        <v>4370.6730963201271</v>
      </c>
    </row>
    <row r="25" spans="1:92" s="19" customFormat="1" ht="13.8">
      <c r="A25" s="15">
        <v>1125</v>
      </c>
      <c r="B25" s="10" t="s">
        <v>165</v>
      </c>
      <c r="C25" s="205">
        <v>22947.879765666999</v>
      </c>
      <c r="D25" s="205">
        <v>19294.190859718623</v>
      </c>
      <c r="E25" s="221">
        <f t="shared" si="10"/>
        <v>-0.15921684021609561</v>
      </c>
      <c r="F25" s="205">
        <v>11374.296701718</v>
      </c>
      <c r="G25" s="205">
        <v>11947.518827739994</v>
      </c>
      <c r="H25" s="221">
        <f t="shared" si="0"/>
        <v>5.0396269857758691E-2</v>
      </c>
      <c r="I25" s="205">
        <v>3043.0524616030002</v>
      </c>
      <c r="J25" s="205">
        <v>2267.3366204156468</v>
      </c>
      <c r="K25" s="221">
        <f t="shared" si="3"/>
        <v>-0.25491372592989292</v>
      </c>
      <c r="L25" s="158">
        <v>3855.0392046247798</v>
      </c>
      <c r="M25" s="158">
        <v>5024.0509372473743</v>
      </c>
      <c r="N25" s="159">
        <f t="shared" si="4"/>
        <v>0.3032425017157192</v>
      </c>
      <c r="O25" s="158"/>
      <c r="P25" s="158"/>
      <c r="Q25" s="159"/>
      <c r="R25" s="160"/>
      <c r="S25" s="158"/>
      <c r="T25" s="159"/>
      <c r="U25" s="217">
        <v>0.28825248978000001</v>
      </c>
      <c r="V25" s="217">
        <v>0.26509582989545721</v>
      </c>
      <c r="W25" s="221" t="str">
        <f t="shared" si="2"/>
        <v>-2,3 pt(s)</v>
      </c>
      <c r="X25" s="236">
        <v>184371.492189882</v>
      </c>
      <c r="Y25" s="236">
        <v>204051.308896225</v>
      </c>
      <c r="Z25" s="235">
        <f t="shared" si="5"/>
        <v>0.10674001968848312</v>
      </c>
      <c r="AA25" s="239" t="s">
        <v>165</v>
      </c>
      <c r="AB25" s="199" t="str">
        <f>VLOOKUP($A$25&amp;"_"&amp;AB$42,bassins_diff_tri!$B:$H,AB$41,0)</f>
        <v>Aides à domicile, aides ménagères, travailleuses familiales</v>
      </c>
      <c r="AC25" s="198">
        <f>VLOOKUP($A$25&amp;"_"&amp;AC$42,bassins_diff_tri!$B:$H,AC$41,0)</f>
        <v>806.4194231501134</v>
      </c>
      <c r="AD25" s="198">
        <f>VLOOKUP($A$25&amp;"_"&amp;AD$42,bassins_diff_tri!$B:$H,AD$41,0)</f>
        <v>585.80738404817248</v>
      </c>
      <c r="AE25" s="198">
        <f>VLOOKUP($A$25&amp;"_"&amp;AE$42,bassins_diff_tri!$B:$H,AE$41,0)</f>
        <v>24.552879716336804</v>
      </c>
      <c r="AF25" s="199" t="str">
        <f>VLOOKUP($A$25&amp;"_"&amp;AF$42,bassins_diff_tri!$B:$H,AF$41,0)</f>
        <v>Professionnels de l'animation socioculturelle (animateurs et directeurs)</v>
      </c>
      <c r="AG25" s="198">
        <f>VLOOKUP($A$25&amp;"_"&amp;AG$42,bassins_diff_tri!$B:$H,AG$41,0)</f>
        <v>773.40044241736621</v>
      </c>
      <c r="AH25" s="198">
        <f>VLOOKUP($A$25&amp;"_"&amp;AH$42,bassins_diff_tri!$B:$H,AH$41,0)</f>
        <v>529.79951044983704</v>
      </c>
      <c r="AI25" s="198">
        <f>VLOOKUP($A$25&amp;"_"&amp;AI$42,bassins_diff_tri!$B:$H,AI$41,0)</f>
        <v>330.86729640521992</v>
      </c>
      <c r="AJ25" s="199" t="str">
        <f>VLOOKUP($A$25&amp;"_"&amp;AJ$42,bassins_diff_tri!$B:$H,AJ$41,0)</f>
        <v>Agents d'entretien de locaux (y compris ATSEM)</v>
      </c>
      <c r="AK25" s="198">
        <f>VLOOKUP($A$25&amp;"_"&amp;AK$42,bassins_diff_tri!$B:$H,AK$41,0)</f>
        <v>685.49511484393747</v>
      </c>
      <c r="AL25" s="198">
        <f>VLOOKUP($A$25&amp;"_"&amp;AL$42,bassins_diff_tri!$B:$H,AL$41,0)</f>
        <v>304.34371290045715</v>
      </c>
      <c r="AM25" s="198">
        <f>VLOOKUP($A$25&amp;"_"&amp;AM$42,bassins_diff_tri!$B:$H,AM$41,0)</f>
        <v>158.57788838149546</v>
      </c>
      <c r="AN25" s="199" t="str">
        <f>VLOOKUP($A$25&amp;"_"&amp;AN$42,bassins_diff_tri!$B:$H,AN$41,0)</f>
        <v>Aides-soignants (aides médico-psychologiques, auxiliaires de puériculture, assistants médicaux…)</v>
      </c>
      <c r="AO25" s="198">
        <f>VLOOKUP($A$25&amp;"_"&amp;AO$42,bassins_diff_tri!$B:$H,AO$41,0)</f>
        <v>652.48093397062325</v>
      </c>
      <c r="AP25" s="198">
        <f>VLOOKUP($A$25&amp;"_"&amp;AP$42,bassins_diff_tri!$B:$H,AP$41,0)</f>
        <v>531.7327248620436</v>
      </c>
      <c r="AQ25" s="198">
        <f>VLOOKUP($A$25&amp;"_"&amp;AQ$42,bassins_diff_tri!$B:$H,AQ$41,0)</f>
        <v>57.421864530180471</v>
      </c>
      <c r="AR25" s="199" t="str">
        <f>VLOOKUP($A$25&amp;"_"&amp;AR$42,bassins_diff_tri!$B:$H,AR$41,0)</f>
        <v>Secrétaires bureautiques et assimilés (y compris secrétaires médicales)</v>
      </c>
      <c r="AS25" s="198">
        <f>VLOOKUP($A$25&amp;"_"&amp;AS$42,bassins_diff_tri!$B:$H,AS$41,0)</f>
        <v>568.4779685778052</v>
      </c>
      <c r="AT25" s="198">
        <f>VLOOKUP($A$25&amp;"_"&amp;AT$42,bassins_diff_tri!$B:$H,AT$41,0)</f>
        <v>278.08652250540661</v>
      </c>
      <c r="AU25" s="198">
        <f>VLOOKUP($A$25&amp;"_"&amp;AU$42,bassins_diff_tri!$B:$H,AU$41,0)</f>
        <v>4.3438221942312438</v>
      </c>
      <c r="AV25" s="199" t="str">
        <f>VLOOKUP($A$25&amp;"_"&amp;AV$42,bassins_diff_tri!$B:$H,AV$41,0)</f>
        <v>Aides, apprentis, employés polyvalents de cuisine (y compris crêpes, pizzas, plonge …)</v>
      </c>
      <c r="AW25" s="198">
        <f>VLOOKUP($A$25&amp;"_"&amp;AW$42,bassins_diff_tri!$B:$H,AW$41,0)</f>
        <v>544.29814365291816</v>
      </c>
      <c r="AX25" s="198">
        <f>VLOOKUP($A$25&amp;"_"&amp;AX$42,bassins_diff_tri!$B:$H,AX$41,0)</f>
        <v>243.04654554879622</v>
      </c>
      <c r="AY25" s="198">
        <f>VLOOKUP($A$25&amp;"_"&amp;AY$42,bassins_diff_tri!$B:$H,AY$41,0)</f>
        <v>100.52030098786635</v>
      </c>
      <c r="AZ25" s="199" t="str">
        <f>VLOOKUP($A$25&amp;"_"&amp;AZ$42,bassins_diff_tri!$B:$H,AZ$41,0)</f>
        <v>Serveurs de cafés, de restaurants et commis</v>
      </c>
      <c r="BA25" s="198">
        <f>VLOOKUP($A$25&amp;"_"&amp;BA$42,bassins_diff_tri!$B:$H,BA$41,0)</f>
        <v>463.28625691930245</v>
      </c>
      <c r="BB25" s="198">
        <f>VLOOKUP($A$25&amp;"_"&amp;BB$42,bassins_diff_tri!$B:$H,BB$41,0)</f>
        <v>313.80234912607858</v>
      </c>
      <c r="BC25" s="198">
        <f>VLOOKUP($A$25&amp;"_"&amp;BC$42,bassins_diff_tri!$B:$H,BC$41,0)</f>
        <v>72.499616515976911</v>
      </c>
      <c r="BD25" s="199" t="str">
        <f>VLOOKUP($A$25&amp;"_"&amp;BD$42,bassins_diff_tri!$B:$H,BD$41,0)</f>
        <v>Artistes, professeurs d'art (musique, danse, spectacles)</v>
      </c>
      <c r="BE25" s="198">
        <f>VLOOKUP($A$25&amp;"_"&amp;BE$42,bassins_diff_tri!$B:$H,BE$41,0)</f>
        <v>434.77473920327793</v>
      </c>
      <c r="BF25" s="198">
        <f>VLOOKUP($A$25&amp;"_"&amp;BF$42,bassins_diff_tri!$B:$H,BF$41,0)</f>
        <v>102.97960720347297</v>
      </c>
      <c r="BG25" s="198">
        <f>VLOOKUP($A$25&amp;"_"&amp;BG$42,bassins_diff_tri!$B:$H,BG$41,0)</f>
        <v>214.01963321852048</v>
      </c>
      <c r="BH25" s="199" t="str">
        <f>VLOOKUP($A$25&amp;"_"&amp;BH$42,bassins_diff_tri!$B:$H,BH$41,0)</f>
        <v>Employés de libre-service</v>
      </c>
      <c r="BI25" s="198">
        <f>VLOOKUP($A$25&amp;"_"&amp;BI$42,bassins_diff_tri!$B:$H,BI$41,0)</f>
        <v>410.58845640213974</v>
      </c>
      <c r="BJ25" s="198">
        <f>VLOOKUP($A$25&amp;"_"&amp;BJ$42,bassins_diff_tri!$B:$H,BJ$41,0)</f>
        <v>336.41273368391614</v>
      </c>
      <c r="BK25" s="198">
        <f>VLOOKUP($A$25&amp;"_"&amp;BK$42,bassins_diff_tri!$B:$H,BK$41,0)</f>
        <v>117.24621952812643</v>
      </c>
      <c r="BL25" s="199" t="str">
        <f>VLOOKUP($A$25&amp;"_"&amp;BL$42,bassins_diff_tri!$B:$H,BL$41,0)</f>
        <v>Employés de maison et personnels de ménage</v>
      </c>
      <c r="BM25" s="198">
        <f>VLOOKUP($A$25&amp;"_"&amp;BM$42,bassins_diff_tri!$B:$H,BM$41,0)</f>
        <v>390.93292092390817</v>
      </c>
      <c r="BN25" s="198">
        <f>VLOOKUP($A$25&amp;"_"&amp;BN$42,bassins_diff_tri!$B:$H,BN$41,0)</f>
        <v>223.91444275673072</v>
      </c>
      <c r="BO25" s="198">
        <f>VLOOKUP($A$25&amp;"_"&amp;BO$42,bassins_diff_tri!$B:$H,BO$41,0)</f>
        <v>20.085028787272655</v>
      </c>
      <c r="BP25" s="231"/>
      <c r="BQ25" s="223">
        <v>705.0103815795469</v>
      </c>
      <c r="BR25" s="223">
        <v>1176.9537050389358</v>
      </c>
      <c r="BS25" s="223">
        <v>1984.7908593215475</v>
      </c>
      <c r="BT25" s="223">
        <v>2887.0125867911556</v>
      </c>
      <c r="BU25" s="223">
        <v>12540.423326987471</v>
      </c>
      <c r="BV25" s="223">
        <v>522.1876856387139</v>
      </c>
      <c r="BW25" s="223">
        <v>1690.2188955661984</v>
      </c>
      <c r="BX25" s="223">
        <v>861.79241315217484</v>
      </c>
      <c r="BY25" s="223">
        <v>329.63294788792649</v>
      </c>
      <c r="BZ25" s="223">
        <v>270.30061396726757</v>
      </c>
      <c r="CA25" s="223">
        <v>2842.8746966337521</v>
      </c>
      <c r="CB25" s="223">
        <v>1162.9580401648623</v>
      </c>
      <c r="CC25" s="223">
        <v>2761.0215494227564</v>
      </c>
      <c r="CD25" s="223">
        <v>2099.4364845538353</v>
      </c>
      <c r="CE25" s="225">
        <f t="shared" si="6"/>
        <v>19294.190859718656</v>
      </c>
      <c r="CF25" s="226">
        <v>4940.8293739446653</v>
      </c>
      <c r="CG25" s="226">
        <v>3618.7733607348923</v>
      </c>
      <c r="CH25" s="226">
        <v>1772.8490968665103</v>
      </c>
      <c r="CI25" s="226">
        <v>1833.0208276601818</v>
      </c>
      <c r="CJ25" s="226">
        <v>2456.1145457236889</v>
      </c>
      <c r="CK25" s="226">
        <v>1829.5292976783755</v>
      </c>
      <c r="CL25" s="226">
        <v>1081.6500048232397</v>
      </c>
      <c r="CM25" s="226">
        <v>1761.4243522871191</v>
      </c>
      <c r="CN25" s="227">
        <f t="shared" si="11"/>
        <v>19294.190859718674</v>
      </c>
    </row>
    <row r="26" spans="1:92" s="19" customFormat="1" ht="13.8">
      <c r="A26" s="15">
        <v>1126</v>
      </c>
      <c r="B26" s="10" t="s">
        <v>166</v>
      </c>
      <c r="C26" s="205">
        <v>39531.823113070997</v>
      </c>
      <c r="D26" s="205">
        <v>37304.740861915168</v>
      </c>
      <c r="E26" s="221">
        <f t="shared" si="10"/>
        <v>-5.6336441777193325E-2</v>
      </c>
      <c r="F26" s="205">
        <v>18786.856777417001</v>
      </c>
      <c r="G26" s="205">
        <v>22251.182640214771</v>
      </c>
      <c r="H26" s="221">
        <f t="shared" si="0"/>
        <v>0.18440156881177217</v>
      </c>
      <c r="I26" s="205">
        <v>3950.787013743</v>
      </c>
      <c r="J26" s="205">
        <v>3162.0188733509067</v>
      </c>
      <c r="K26" s="221">
        <f t="shared" si="3"/>
        <v>-0.19964835807354986</v>
      </c>
      <c r="L26" s="158">
        <v>7025.4678308172097</v>
      </c>
      <c r="M26" s="158">
        <v>7526.8918574642539</v>
      </c>
      <c r="N26" s="159">
        <f t="shared" si="4"/>
        <v>7.1372332593645726E-2</v>
      </c>
      <c r="O26" s="158"/>
      <c r="P26" s="158"/>
      <c r="Q26" s="159"/>
      <c r="R26" s="160"/>
      <c r="S26" s="158"/>
      <c r="T26" s="159"/>
      <c r="U26" s="217">
        <v>0.35289383458000001</v>
      </c>
      <c r="V26" s="217">
        <v>0.31540745001497461</v>
      </c>
      <c r="W26" s="221" t="str">
        <f t="shared" si="2"/>
        <v>-3,7 pt(s)</v>
      </c>
      <c r="X26" s="236">
        <v>419402.56099404301</v>
      </c>
      <c r="Y26" s="236">
        <v>421964.08397435513</v>
      </c>
      <c r="Z26" s="235">
        <f t="shared" si="5"/>
        <v>6.1075520717874809E-3</v>
      </c>
      <c r="AA26" s="239" t="s">
        <v>166</v>
      </c>
      <c r="AB26" s="199" t="str">
        <f>VLOOKUP($A$26&amp;"_"&amp;AB$42,bassins_diff_tri!$B:$H,AB$41,0)</f>
        <v>Agents d'entretien de locaux (y compris ATSEM)</v>
      </c>
      <c r="AC26" s="198">
        <f>VLOOKUP($A$26&amp;"_"&amp;AC$42,bassins_diff_tri!$B:$H,AC$41,0)</f>
        <v>1793.5395006552685</v>
      </c>
      <c r="AD26" s="198">
        <f>VLOOKUP($A$26&amp;"_"&amp;AD$42,bassins_diff_tri!$B:$H,AD$41,0)</f>
        <v>389.85700535344353</v>
      </c>
      <c r="AE26" s="198">
        <f>VLOOKUP($A$26&amp;"_"&amp;AE$42,bassins_diff_tri!$B:$H,AE$41,0)</f>
        <v>209.5814923795931</v>
      </c>
      <c r="AF26" s="199" t="str">
        <f>VLOOKUP($A$26&amp;"_"&amp;AF$42,bassins_diff_tri!$B:$H,AF$41,0)</f>
        <v>Agents de sécurité et de surveillance, enquêteurs privés et métiers assimilés</v>
      </c>
      <c r="AG26" s="198">
        <f>VLOOKUP($A$26&amp;"_"&amp;AG$42,bassins_diff_tri!$B:$H,AG$41,0)</f>
        <v>1626.0298027207114</v>
      </c>
      <c r="AH26" s="198">
        <f>VLOOKUP($A$26&amp;"_"&amp;AH$42,bassins_diff_tri!$B:$H,AH$41,0)</f>
        <v>1449.7896953327122</v>
      </c>
      <c r="AI26" s="198">
        <f>VLOOKUP($A$26&amp;"_"&amp;AI$42,bassins_diff_tri!$B:$H,AI$41,0)</f>
        <v>249.93368917692877</v>
      </c>
      <c r="AJ26" s="199" t="str">
        <f>VLOOKUP($A$26&amp;"_"&amp;AJ$42,bassins_diff_tri!$B:$H,AJ$41,0)</f>
        <v>Ingénieurs et cadres d'études, recherche et développement (industrie)</v>
      </c>
      <c r="AK26" s="198">
        <f>VLOOKUP($A$26&amp;"_"&amp;AK$42,bassins_diff_tri!$B:$H,AK$41,0)</f>
        <v>1178.096097184377</v>
      </c>
      <c r="AL26" s="198">
        <f>VLOOKUP($A$26&amp;"_"&amp;AL$42,bassins_diff_tri!$B:$H,AL$41,0)</f>
        <v>848.09962589731765</v>
      </c>
      <c r="AM26" s="198">
        <f>VLOOKUP($A$26&amp;"_"&amp;AM$42,bassins_diff_tri!$B:$H,AM$41,0)</f>
        <v>106.3471308441795</v>
      </c>
      <c r="AN26" s="199" t="str">
        <f>VLOOKUP($A$26&amp;"_"&amp;AN$42,bassins_diff_tri!$B:$H,AN$41,0)</f>
        <v>Ingénieurs et cadres d'études, R et D en informatique, chefs de projets informatiques</v>
      </c>
      <c r="AO26" s="198">
        <f>VLOOKUP($A$26&amp;"_"&amp;AO$42,bassins_diff_tri!$B:$H,AO$41,0)</f>
        <v>1143.3966749850342</v>
      </c>
      <c r="AP26" s="198">
        <f>VLOOKUP($A$26&amp;"_"&amp;AP$42,bassins_diff_tri!$B:$H,AP$41,0)</f>
        <v>645.32714228336704</v>
      </c>
      <c r="AQ26" s="198">
        <f>VLOOKUP($A$26&amp;"_"&amp;AQ$42,bassins_diff_tri!$B:$H,AQ$41,0)</f>
        <v>5.9274212104960871</v>
      </c>
      <c r="AR26" s="199" t="str">
        <f>VLOOKUP($A$26&amp;"_"&amp;AR$42,bassins_diff_tri!$B:$H,AR$41,0)</f>
        <v>Aides à domicile, aides ménagères, travailleuses familiales</v>
      </c>
      <c r="AS26" s="198">
        <f>VLOOKUP($A$26&amp;"_"&amp;AS$42,bassins_diff_tri!$B:$H,AS$41,0)</f>
        <v>926.28387149562275</v>
      </c>
      <c r="AT26" s="198">
        <f>VLOOKUP($A$26&amp;"_"&amp;AT$42,bassins_diff_tri!$B:$H,AT$41,0)</f>
        <v>843.66864812267841</v>
      </c>
      <c r="AU26" s="198">
        <f>VLOOKUP($A$26&amp;"_"&amp;AU$42,bassins_diff_tri!$B:$H,AU$41,0)</f>
        <v>77.237239728587014</v>
      </c>
      <c r="AV26" s="199" t="str">
        <f>VLOOKUP($A$26&amp;"_"&amp;AV$42,bassins_diff_tri!$B:$H,AV$41,0)</f>
        <v>Secrétaires bureautiques et assimilés (y compris secrétaires médicales)</v>
      </c>
      <c r="AW26" s="198">
        <f>VLOOKUP($A$26&amp;"_"&amp;AW$42,bassins_diff_tri!$B:$H,AW$41,0)</f>
        <v>783.93584692376919</v>
      </c>
      <c r="AX26" s="198">
        <f>VLOOKUP($A$26&amp;"_"&amp;AX$42,bassins_diff_tri!$B:$H,AX$41,0)</f>
        <v>373.01070384580044</v>
      </c>
      <c r="AY26" s="198">
        <f>VLOOKUP($A$26&amp;"_"&amp;AY$42,bassins_diff_tri!$B:$H,AY$41,0)</f>
        <v>22.887253721818411</v>
      </c>
      <c r="AZ26" s="199" t="str">
        <f>VLOOKUP($A$26&amp;"_"&amp;AZ$42,bassins_diff_tri!$B:$H,AZ$41,0)</f>
        <v>Ouvriers non qualifiés de l'emballage et manutentionnaires</v>
      </c>
      <c r="BA26" s="198">
        <f>VLOOKUP($A$26&amp;"_"&amp;BA$42,bassins_diff_tri!$B:$H,BA$41,0)</f>
        <v>758.36306239891655</v>
      </c>
      <c r="BB26" s="198">
        <f>VLOOKUP($A$26&amp;"_"&amp;BB$42,bassins_diff_tri!$B:$H,BB$41,0)</f>
        <v>435.6315188355573</v>
      </c>
      <c r="BC26" s="198">
        <f>VLOOKUP($A$26&amp;"_"&amp;BC$42,bassins_diff_tri!$B:$H,BC$41,0)</f>
        <v>180.34360151497162</v>
      </c>
      <c r="BD26" s="199" t="str">
        <f>VLOOKUP($A$26&amp;"_"&amp;BD$42,bassins_diff_tri!$B:$H,BD$41,0)</f>
        <v>Aides, apprentis, employés polyvalents de cuisine (y compris crêpes, pizzas, plonge …)</v>
      </c>
      <c r="BE26" s="198">
        <f>VLOOKUP($A$26&amp;"_"&amp;BE$42,bassins_diff_tri!$B:$H,BE$41,0)</f>
        <v>740.07451934556491</v>
      </c>
      <c r="BF26" s="198">
        <f>VLOOKUP($A$26&amp;"_"&amp;BF$42,bassins_diff_tri!$B:$H,BF$41,0)</f>
        <v>379.34246386803642</v>
      </c>
      <c r="BG26" s="198">
        <f>VLOOKUP($A$26&amp;"_"&amp;BG$42,bassins_diff_tri!$B:$H,BG$41,0)</f>
        <v>47.642327374299988</v>
      </c>
      <c r="BH26" s="199" t="str">
        <f>VLOOKUP($A$26&amp;"_"&amp;BH$42,bassins_diff_tri!$B:$H,BH$41,0)</f>
        <v>Jardiniers salariés, paysagistes</v>
      </c>
      <c r="BI26" s="198">
        <f>VLOOKUP($A$26&amp;"_"&amp;BI$42,bassins_diff_tri!$B:$H,BI$41,0)</f>
        <v>720.90524924332669</v>
      </c>
      <c r="BJ26" s="198">
        <f>VLOOKUP($A$26&amp;"_"&amp;BJ$42,bassins_diff_tri!$B:$H,BJ$41,0)</f>
        <v>571.55412592908306</v>
      </c>
      <c r="BK26" s="198">
        <f>VLOOKUP($A$26&amp;"_"&amp;BK$42,bassins_diff_tri!$B:$H,BK$41,0)</f>
        <v>172.48970363096896</v>
      </c>
      <c r="BL26" s="199" t="str">
        <f>VLOOKUP($A$26&amp;"_"&amp;BL$42,bassins_diff_tri!$B:$H,BL$41,0)</f>
        <v>Techniciens et agents de maîtrise de la maintenance et de l'environnement</v>
      </c>
      <c r="BM26" s="198">
        <f>VLOOKUP($A$26&amp;"_"&amp;BM$42,bassins_diff_tri!$B:$H,BM$41,0)</f>
        <v>704.80797507322848</v>
      </c>
      <c r="BN26" s="198">
        <f>VLOOKUP($A$26&amp;"_"&amp;BN$42,bassins_diff_tri!$B:$H,BN$41,0)</f>
        <v>383.85576564890744</v>
      </c>
      <c r="BO26" s="198">
        <f>VLOOKUP($A$26&amp;"_"&amp;BO$42,bassins_diff_tri!$B:$H,BO$41,0)</f>
        <v>19.622355369128531</v>
      </c>
      <c r="BP26" s="231"/>
      <c r="BQ26" s="223">
        <v>479.66697986956046</v>
      </c>
      <c r="BR26" s="223">
        <v>2257.6632149793481</v>
      </c>
      <c r="BS26" s="223">
        <v>3436.6103788179976</v>
      </c>
      <c r="BT26" s="223">
        <v>6528.4504318209129</v>
      </c>
      <c r="BU26" s="223">
        <v>24602.349856427361</v>
      </c>
      <c r="BV26" s="223">
        <v>1847.1677971194556</v>
      </c>
      <c r="BW26" s="223">
        <v>2653.1272672980308</v>
      </c>
      <c r="BX26" s="223">
        <v>1605.8857585691494</v>
      </c>
      <c r="BY26" s="223">
        <v>467.17965372491147</v>
      </c>
      <c r="BZ26" s="223">
        <v>519.30187681247298</v>
      </c>
      <c r="CA26" s="223">
        <v>10089.596910065662</v>
      </c>
      <c r="CB26" s="223">
        <v>2457.2802269968861</v>
      </c>
      <c r="CC26" s="223">
        <v>3042.0442346272494</v>
      </c>
      <c r="CD26" s="223">
        <v>1920.7661312135483</v>
      </c>
      <c r="CE26" s="225">
        <f t="shared" si="6"/>
        <v>37304.740861915183</v>
      </c>
      <c r="CF26" s="226">
        <v>7794.8022520644608</v>
      </c>
      <c r="CG26" s="226">
        <v>3601.4381458021762</v>
      </c>
      <c r="CH26" s="226">
        <v>3629.8448864733768</v>
      </c>
      <c r="CI26" s="226">
        <v>2964.6245593233912</v>
      </c>
      <c r="CJ26" s="226">
        <v>4674.0323491114477</v>
      </c>
      <c r="CK26" s="226">
        <v>3316.9784700704045</v>
      </c>
      <c r="CL26" s="226">
        <v>2805.2937884390221</v>
      </c>
      <c r="CM26" s="226">
        <v>8517.7264106309049</v>
      </c>
      <c r="CN26" s="227">
        <f t="shared" si="11"/>
        <v>37304.740861915183</v>
      </c>
    </row>
    <row r="27" spans="1:92" s="19" customFormat="1" ht="13.8">
      <c r="A27" s="15">
        <v>1127</v>
      </c>
      <c r="B27" s="10" t="s">
        <v>167</v>
      </c>
      <c r="C27" s="205">
        <v>9415.2809916370006</v>
      </c>
      <c r="D27" s="205">
        <v>9311.853914309695</v>
      </c>
      <c r="E27" s="221">
        <f t="shared" si="10"/>
        <v>-1.0985022902574415E-2</v>
      </c>
      <c r="F27" s="205">
        <v>4689.1356375309997</v>
      </c>
      <c r="G27" s="205">
        <v>5590.7686872872146</v>
      </c>
      <c r="H27" s="221">
        <f t="shared" si="0"/>
        <v>0.19228129008248462</v>
      </c>
      <c r="I27" s="205">
        <v>1034.4845792640001</v>
      </c>
      <c r="J27" s="205">
        <v>1011.0293335193356</v>
      </c>
      <c r="K27" s="221">
        <f t="shared" si="3"/>
        <v>-2.2673364315736855E-2</v>
      </c>
      <c r="L27" s="158">
        <v>1317.48570182616</v>
      </c>
      <c r="M27" s="158">
        <v>1974.15138445864</v>
      </c>
      <c r="N27" s="159">
        <f t="shared" si="4"/>
        <v>0.49842338457432911</v>
      </c>
      <c r="O27" s="158"/>
      <c r="P27" s="158"/>
      <c r="Q27" s="159"/>
      <c r="R27" s="160"/>
      <c r="S27" s="158"/>
      <c r="T27" s="159"/>
      <c r="U27" s="217">
        <v>0.29575419291999999</v>
      </c>
      <c r="V27" s="217">
        <v>0.10930288198503819</v>
      </c>
      <c r="W27" s="221" t="str">
        <f t="shared" si="2"/>
        <v>-18,6 pt(s)</v>
      </c>
      <c r="X27" s="236">
        <v>102906.73264717701</v>
      </c>
      <c r="Y27" s="236">
        <v>134066.11088536121</v>
      </c>
      <c r="Z27" s="235">
        <f t="shared" si="5"/>
        <v>0.30279241636226395</v>
      </c>
      <c r="AA27" s="239" t="s">
        <v>167</v>
      </c>
      <c r="AB27" s="199" t="str">
        <f>VLOOKUP($A$27&amp;"_"&amp;AB$42,bassins_diff_tri!$B:$H,AB$41,0)</f>
        <v>Agents de sécurité et de surveillance, enquêteurs privés et métiers assimilés</v>
      </c>
      <c r="AC27" s="198">
        <f>VLOOKUP($A$27&amp;"_"&amp;AC$42,bassins_diff_tri!$B:$H,AC$41,0)</f>
        <v>869.77425366655052</v>
      </c>
      <c r="AD27" s="198">
        <f>VLOOKUP($A$27&amp;"_"&amp;AD$42,bassins_diff_tri!$B:$H,AD$41,0)</f>
        <v>706.61479895237676</v>
      </c>
      <c r="AE27" s="198">
        <f>VLOOKUP($A$27&amp;"_"&amp;AE$42,bassins_diff_tri!$B:$H,AE$41,0)</f>
        <v>42.187843104273583</v>
      </c>
      <c r="AF27" s="199" t="str">
        <f>VLOOKUP($A$27&amp;"_"&amp;AF$42,bassins_diff_tri!$B:$H,AF$41,0)</f>
        <v>Ouvriers non qualifiés de l'emballage et manutentionnaires</v>
      </c>
      <c r="AG27" s="198">
        <f>VLOOKUP($A$27&amp;"_"&amp;AG$42,bassins_diff_tri!$B:$H,AG$41,0)</f>
        <v>453.74948705512645</v>
      </c>
      <c r="AH27" s="198">
        <f>VLOOKUP($A$27&amp;"_"&amp;AH$42,bassins_diff_tri!$B:$H,AH$41,0)</f>
        <v>194.33244410705379</v>
      </c>
      <c r="AI27" s="198">
        <f>VLOOKUP($A$27&amp;"_"&amp;AI$42,bassins_diff_tri!$B:$H,AI$41,0)</f>
        <v>133.93353844748017</v>
      </c>
      <c r="AJ27" s="199" t="str">
        <f>VLOOKUP($A$27&amp;"_"&amp;AJ$42,bassins_diff_tri!$B:$H,AJ$41,0)</f>
        <v>Agents d'entretien de locaux (y compris ATSEM)</v>
      </c>
      <c r="AK27" s="198">
        <f>VLOOKUP($A$27&amp;"_"&amp;AK$42,bassins_diff_tri!$B:$H,AK$41,0)</f>
        <v>431.64862098567232</v>
      </c>
      <c r="AL27" s="198">
        <f>VLOOKUP($A$27&amp;"_"&amp;AL$42,bassins_diff_tri!$B:$H,AL$41,0)</f>
        <v>54.117293793894312</v>
      </c>
      <c r="AM27" s="198">
        <f>VLOOKUP($A$27&amp;"_"&amp;AM$42,bassins_diff_tri!$B:$H,AM$41,0)</f>
        <v>26.713372009647703</v>
      </c>
      <c r="AN27" s="199" t="str">
        <f>VLOOKUP($A$27&amp;"_"&amp;AN$42,bassins_diff_tri!$B:$H,AN$41,0)</f>
        <v>Aides à domicile, aides ménagères, travailleuses familiales</v>
      </c>
      <c r="AO27" s="198">
        <f>VLOOKUP($A$27&amp;"_"&amp;AO$42,bassins_diff_tri!$B:$H,AO$41,0)</f>
        <v>231.98323380132135</v>
      </c>
      <c r="AP27" s="198">
        <f>VLOOKUP($A$27&amp;"_"&amp;AP$42,bassins_diff_tri!$B:$H,AP$41,0)</f>
        <v>197.5945891573613</v>
      </c>
      <c r="AQ27" s="198">
        <f>VLOOKUP($A$27&amp;"_"&amp;AQ$42,bassins_diff_tri!$B:$H,AQ$41,0)</f>
        <v>10.12770757400121</v>
      </c>
      <c r="AR27" s="199" t="str">
        <f>VLOOKUP($A$27&amp;"_"&amp;AR$42,bassins_diff_tri!$B:$H,AR$41,0)</f>
        <v>Conducteurs routiers et grands routiers</v>
      </c>
      <c r="AS27" s="198">
        <f>VLOOKUP($A$27&amp;"_"&amp;AS$42,bassins_diff_tri!$B:$H,AS$41,0)</f>
        <v>221.66621469508613</v>
      </c>
      <c r="AT27" s="198">
        <f>VLOOKUP($A$27&amp;"_"&amp;AT$42,bassins_diff_tri!$B:$H,AT$41,0)</f>
        <v>178.25946378773938</v>
      </c>
      <c r="AU27" s="198">
        <f>VLOOKUP($A$27&amp;"_"&amp;AU$42,bassins_diff_tri!$B:$H,AU$41,0)</f>
        <v>17.900307671220276</v>
      </c>
      <c r="AV27" s="199" t="str">
        <f>VLOOKUP($A$27&amp;"_"&amp;AV$42,bassins_diff_tri!$B:$H,AV$41,0)</f>
        <v>Ouvriers non qualifiés du second œuvre du bâtiment</v>
      </c>
      <c r="AW27" s="198">
        <f>VLOOKUP($A$27&amp;"_"&amp;AW$42,bassins_diff_tri!$B:$H,AW$41,0)</f>
        <v>217.80532831912183</v>
      </c>
      <c r="AX27" s="198">
        <f>VLOOKUP($A$27&amp;"_"&amp;AX$42,bassins_diff_tri!$B:$H,AX$41,0)</f>
        <v>139.90069268403633</v>
      </c>
      <c r="AY27" s="198">
        <f>VLOOKUP($A$27&amp;"_"&amp;AY$42,bassins_diff_tri!$B:$H,AY$41,0)</f>
        <v>7.4858890310848842</v>
      </c>
      <c r="AZ27" s="199" t="str">
        <f>VLOOKUP($A$27&amp;"_"&amp;AZ$42,bassins_diff_tri!$B:$H,AZ$41,0)</f>
        <v>Aides, apprentis, employés polyvalents de cuisine (y compris crêpes, pizzas, plonge …)</v>
      </c>
      <c r="BA27" s="198">
        <f>VLOOKUP($A$27&amp;"_"&amp;BA$42,bassins_diff_tri!$B:$H,BA$41,0)</f>
        <v>209.64943932278487</v>
      </c>
      <c r="BB27" s="198">
        <f>VLOOKUP($A$27&amp;"_"&amp;BB$42,bassins_diff_tri!$B:$H,BB$41,0)</f>
        <v>160.46281446846967</v>
      </c>
      <c r="BC27" s="198">
        <f>VLOOKUP($A$27&amp;"_"&amp;BC$42,bassins_diff_tri!$B:$H,BC$41,0)</f>
        <v>40.200680874355513</v>
      </c>
      <c r="BD27" s="199" t="str">
        <f>VLOOKUP($A$27&amp;"_"&amp;BD$42,bassins_diff_tri!$B:$H,BD$41,0)</f>
        <v>Agents et hôtesses d'accompagnement</v>
      </c>
      <c r="BE27" s="198">
        <f>VLOOKUP($A$27&amp;"_"&amp;BE$42,bassins_diff_tri!$B:$H,BE$41,0)</f>
        <v>201.48197157241066</v>
      </c>
      <c r="BF27" s="198">
        <f>VLOOKUP($A$27&amp;"_"&amp;BF$42,bassins_diff_tri!$B:$H,BF$41,0)</f>
        <v>0</v>
      </c>
      <c r="BG27" s="198">
        <f>VLOOKUP($A$27&amp;"_"&amp;BG$42,bassins_diff_tri!$B:$H,BG$41,0)</f>
        <v>201.48197157241066</v>
      </c>
      <c r="BH27" s="199" t="str">
        <f>VLOOKUP($A$27&amp;"_"&amp;BH$42,bassins_diff_tri!$B:$H,BH$41,0)</f>
        <v>Cuisiniers</v>
      </c>
      <c r="BI27" s="198">
        <f>VLOOKUP($A$27&amp;"_"&amp;BI$42,bassins_diff_tri!$B:$H,BI$41,0)</f>
        <v>198.95202927085964</v>
      </c>
      <c r="BJ27" s="198">
        <f>VLOOKUP($A$27&amp;"_"&amp;BJ$42,bassins_diff_tri!$B:$H,BJ$41,0)</f>
        <v>165.54879027376711</v>
      </c>
      <c r="BK27" s="198">
        <f>VLOOKUP($A$27&amp;"_"&amp;BK$42,bassins_diff_tri!$B:$H,BK$41,0)</f>
        <v>0</v>
      </c>
      <c r="BL27" s="199" t="str">
        <f>VLOOKUP($A$27&amp;"_"&amp;BL$42,bassins_diff_tri!$B:$H,BL$41,0)</f>
        <v>Serveurs de cafés, de restaurants et commis</v>
      </c>
      <c r="BM27" s="198">
        <f>VLOOKUP($A$27&amp;"_"&amp;BM$42,bassins_diff_tri!$B:$H,BM$41,0)</f>
        <v>176.07607526370541</v>
      </c>
      <c r="BN27" s="198">
        <f>VLOOKUP($A$27&amp;"_"&amp;BN$42,bassins_diff_tri!$B:$H,BN$41,0)</f>
        <v>104.59707119155166</v>
      </c>
      <c r="BO27" s="198">
        <f>VLOOKUP($A$27&amp;"_"&amp;BO$42,bassins_diff_tri!$B:$H,BO$41,0)</f>
        <v>35.121626178789946</v>
      </c>
      <c r="BP27" s="231"/>
      <c r="BQ27" s="223">
        <v>148.78078631914008</v>
      </c>
      <c r="BR27" s="223">
        <v>799.49775409751874</v>
      </c>
      <c r="BS27" s="223">
        <v>938.29695479374254</v>
      </c>
      <c r="BT27" s="223">
        <v>1153.9910549221713</v>
      </c>
      <c r="BU27" s="223">
        <v>6271.2873641771139</v>
      </c>
      <c r="BV27" s="223">
        <v>513.43893646321112</v>
      </c>
      <c r="BW27" s="223">
        <v>701.86078308322908</v>
      </c>
      <c r="BX27" s="223">
        <v>144.74274203938973</v>
      </c>
      <c r="BY27" s="223">
        <v>59.476348864742299</v>
      </c>
      <c r="BZ27" s="223">
        <v>142.47007454704703</v>
      </c>
      <c r="CA27" s="223">
        <v>2289.624572952348</v>
      </c>
      <c r="CB27" s="223">
        <v>552.99365023609244</v>
      </c>
      <c r="CC27" s="223">
        <v>853.94218037872713</v>
      </c>
      <c r="CD27" s="223">
        <v>1012.7380756123295</v>
      </c>
      <c r="CE27" s="225">
        <f t="shared" si="6"/>
        <v>9311.8539143096859</v>
      </c>
      <c r="CF27" s="226">
        <v>1830.342542102575</v>
      </c>
      <c r="CG27" s="226">
        <v>1368.7406555312721</v>
      </c>
      <c r="CH27" s="226">
        <v>785.69410708309738</v>
      </c>
      <c r="CI27" s="226">
        <v>692.43946189856206</v>
      </c>
      <c r="CJ27" s="226">
        <v>1051.2718922611871</v>
      </c>
      <c r="CK27" s="226">
        <v>879.80625224165817</v>
      </c>
      <c r="CL27" s="226">
        <v>704.87587143621533</v>
      </c>
      <c r="CM27" s="226">
        <v>1998.6831317551246</v>
      </c>
      <c r="CN27" s="227">
        <f t="shared" si="11"/>
        <v>9311.8539143096914</v>
      </c>
    </row>
    <row r="28" spans="1:92" s="19" customFormat="1" ht="13.8">
      <c r="A28" s="16">
        <v>1128</v>
      </c>
      <c r="B28" s="5" t="s">
        <v>168</v>
      </c>
      <c r="C28" s="205">
        <v>4541.0963825859999</v>
      </c>
      <c r="D28" s="205">
        <v>4148.6050137497859</v>
      </c>
      <c r="E28" s="221">
        <f t="shared" si="10"/>
        <v>-8.6430970798444862E-2</v>
      </c>
      <c r="F28" s="205">
        <v>2067.7831808730002</v>
      </c>
      <c r="G28" s="205">
        <v>2382.3868602382172</v>
      </c>
      <c r="H28" s="221">
        <f t="shared" si="0"/>
        <v>0.15214539042357145</v>
      </c>
      <c r="I28" s="205">
        <v>704.10511457200005</v>
      </c>
      <c r="J28" s="205">
        <v>534.02244340367417</v>
      </c>
      <c r="K28" s="221">
        <f t="shared" si="3"/>
        <v>-0.24155863613022177</v>
      </c>
      <c r="L28" s="158">
        <v>648.83374027637797</v>
      </c>
      <c r="M28" s="158">
        <v>771.71894422194237</v>
      </c>
      <c r="N28" s="159">
        <f t="shared" si="4"/>
        <v>0.18939397925456225</v>
      </c>
      <c r="O28" s="158"/>
      <c r="P28" s="158"/>
      <c r="Q28" s="159"/>
      <c r="R28" s="160"/>
      <c r="S28" s="158"/>
      <c r="T28" s="159"/>
      <c r="U28" s="217">
        <v>0.29311481014000001</v>
      </c>
      <c r="V28" s="217">
        <v>0.2492300425224909</v>
      </c>
      <c r="W28" s="221" t="str">
        <f t="shared" si="2"/>
        <v>-4,4 pt(s)</v>
      </c>
      <c r="X28" s="236">
        <v>83938.512748659894</v>
      </c>
      <c r="Y28" s="236">
        <v>43873.04312930195</v>
      </c>
      <c r="Z28" s="235">
        <f t="shared" si="5"/>
        <v>-0.47731926987231021</v>
      </c>
      <c r="AA28" s="239" t="s">
        <v>168</v>
      </c>
      <c r="AB28" s="199" t="str">
        <f>VLOOKUP($A$28&amp;"_"&amp;AB$42,bassins_diff_tri!$B:$H,AB$41,0)</f>
        <v>Artistes, professeurs d'art (musique, danse, spectacles)</v>
      </c>
      <c r="AC28" s="198">
        <f>VLOOKUP($A$28&amp;"_"&amp;AC$42,bassins_diff_tri!$B:$H,AC$41,0)</f>
        <v>147.95001866051101</v>
      </c>
      <c r="AD28" s="198">
        <f>VLOOKUP($A$28&amp;"_"&amp;AD$42,bassins_diff_tri!$B:$H,AD$41,0)</f>
        <v>1</v>
      </c>
      <c r="AE28" s="198">
        <f>VLOOKUP($A$28&amp;"_"&amp;AE$42,bassins_diff_tri!$B:$H,AE$41,0)</f>
        <v>48.153455353986942</v>
      </c>
      <c r="AF28" s="199" t="str">
        <f>VLOOKUP($A$28&amp;"_"&amp;AF$42,bassins_diff_tri!$B:$H,AF$41,0)</f>
        <v>Jardiniers salariés, paysagistes</v>
      </c>
      <c r="AG28" s="198">
        <f>VLOOKUP($A$28&amp;"_"&amp;AG$42,bassins_diff_tri!$B:$H,AG$41,0)</f>
        <v>135.06141374261387</v>
      </c>
      <c r="AH28" s="198">
        <f>VLOOKUP($A$28&amp;"_"&amp;AH$42,bassins_diff_tri!$B:$H,AH$41,0)</f>
        <v>75.887044308437638</v>
      </c>
      <c r="AI28" s="198">
        <f>VLOOKUP($A$28&amp;"_"&amp;AI$42,bassins_diff_tri!$B:$H,AI$41,0)</f>
        <v>18.920218042748608</v>
      </c>
      <c r="AJ28" s="199" t="str">
        <f>VLOOKUP($A$28&amp;"_"&amp;AJ$42,bassins_diff_tri!$B:$H,AJ$41,0)</f>
        <v>Aides-soignants (aides médico-psychologiques, auxiliaires de puériculture, assistants médicaux…)</v>
      </c>
      <c r="AK28" s="198">
        <f>VLOOKUP($A$28&amp;"_"&amp;AK$42,bassins_diff_tri!$B:$H,AK$41,0)</f>
        <v>129.10507364981044</v>
      </c>
      <c r="AL28" s="198">
        <f>VLOOKUP($A$28&amp;"_"&amp;AL$42,bassins_diff_tri!$B:$H,AL$41,0)</f>
        <v>108.14290985931103</v>
      </c>
      <c r="AM28" s="198">
        <f>VLOOKUP($A$28&amp;"_"&amp;AM$42,bassins_diff_tri!$B:$H,AM$41,0)</f>
        <v>0</v>
      </c>
      <c r="AN28" s="199" t="str">
        <f>VLOOKUP($A$28&amp;"_"&amp;AN$42,bassins_diff_tri!$B:$H,AN$41,0)</f>
        <v>Ouvriers qualif. de la manutention (caristes, préparateurs de commandes, magasiniers…)</v>
      </c>
      <c r="AO28" s="198">
        <f>VLOOKUP($A$28&amp;"_"&amp;AO$42,bassins_diff_tri!$B:$H,AO$41,0)</f>
        <v>128.1797928791411</v>
      </c>
      <c r="AP28" s="198">
        <f>VLOOKUP($A$28&amp;"_"&amp;AP$42,bassins_diff_tri!$B:$H,AP$41,0)</f>
        <v>122.36020480948881</v>
      </c>
      <c r="AQ28" s="198">
        <f>VLOOKUP($A$28&amp;"_"&amp;AQ$42,bassins_diff_tri!$B:$H,AQ$41,0)</f>
        <v>0</v>
      </c>
      <c r="AR28" s="199" t="str">
        <f>VLOOKUP($A$28&amp;"_"&amp;AR$42,bassins_diff_tri!$B:$H,AR$41,0)</f>
        <v>Secrétaires bureautiques et assimilés (y compris secrétaires médicales)</v>
      </c>
      <c r="AS28" s="198">
        <f>VLOOKUP($A$28&amp;"_"&amp;AS$42,bassins_diff_tri!$B:$H,AS$41,0)</f>
        <v>126.66598728223175</v>
      </c>
      <c r="AT28" s="198">
        <f>VLOOKUP($A$28&amp;"_"&amp;AT$42,bassins_diff_tri!$B:$H,AT$41,0)</f>
        <v>73.878467526189326</v>
      </c>
      <c r="AU28" s="198">
        <f>VLOOKUP($A$28&amp;"_"&amp;AU$42,bassins_diff_tri!$B:$H,AU$41,0)</f>
        <v>6.0572561201584669</v>
      </c>
      <c r="AV28" s="199" t="str">
        <f>VLOOKUP($A$28&amp;"_"&amp;AV$42,bassins_diff_tri!$B:$H,AV$41,0)</f>
        <v>Aides, apprentis, employés polyvalents de cuisine (y compris crêpes, pizzas, plonge …)</v>
      </c>
      <c r="AW28" s="198">
        <f>VLOOKUP($A$28&amp;"_"&amp;AW$42,bassins_diff_tri!$B:$H,AW$41,0)</f>
        <v>120.44547345983995</v>
      </c>
      <c r="AX28" s="198">
        <f>VLOOKUP($A$28&amp;"_"&amp;AX$42,bassins_diff_tri!$B:$H,AX$41,0)</f>
        <v>88.050335850755999</v>
      </c>
      <c r="AY28" s="198">
        <f>VLOOKUP($A$28&amp;"_"&amp;AY$42,bassins_diff_tri!$B:$H,AY$41,0)</f>
        <v>51.741588401704476</v>
      </c>
      <c r="AZ28" s="199" t="str">
        <f>VLOOKUP($A$28&amp;"_"&amp;AZ$42,bassins_diff_tri!$B:$H,AZ$41,0)</f>
        <v>Infirmiers, cadres infirmiers et puéricultrices</v>
      </c>
      <c r="BA28" s="198">
        <f>VLOOKUP($A$28&amp;"_"&amp;BA$42,bassins_diff_tri!$B:$H,BA$41,0)</f>
        <v>114.40184554715555</v>
      </c>
      <c r="BB28" s="198">
        <f>VLOOKUP($A$28&amp;"_"&amp;BB$42,bassins_diff_tri!$B:$H,BB$41,0)</f>
        <v>99.932427354903183</v>
      </c>
      <c r="BC28" s="198">
        <f>VLOOKUP($A$28&amp;"_"&amp;BC$42,bassins_diff_tri!$B:$H,BC$41,0)</f>
        <v>0</v>
      </c>
      <c r="BD28" s="199" t="str">
        <f>VLOOKUP($A$28&amp;"_"&amp;BD$42,bassins_diff_tri!$B:$H,BD$41,0)</f>
        <v>Conducteurs et livreurs sur courte distance</v>
      </c>
      <c r="BE28" s="198">
        <f>VLOOKUP($A$28&amp;"_"&amp;BE$42,bassins_diff_tri!$B:$H,BE$41,0)</f>
        <v>102.15229380522443</v>
      </c>
      <c r="BF28" s="198">
        <f>VLOOKUP($A$28&amp;"_"&amp;BF$42,bassins_diff_tri!$B:$H,BF$41,0)</f>
        <v>10.4901818496316</v>
      </c>
      <c r="BG28" s="198">
        <f>VLOOKUP($A$28&amp;"_"&amp;BG$42,bassins_diff_tri!$B:$H,BG$41,0)</f>
        <v>0</v>
      </c>
      <c r="BH28" s="199" t="str">
        <f>VLOOKUP($A$28&amp;"_"&amp;BH$42,bassins_diff_tri!$B:$H,BH$41,0)</f>
        <v>Employés de libre-service</v>
      </c>
      <c r="BI28" s="198">
        <f>VLOOKUP($A$28&amp;"_"&amp;BI$42,bassins_diff_tri!$B:$H,BI$41,0)</f>
        <v>95.668861911085855</v>
      </c>
      <c r="BJ28" s="198">
        <f>VLOOKUP($A$28&amp;"_"&amp;BJ$42,bassins_diff_tri!$B:$H,BJ$41,0)</f>
        <v>49.78357148161296</v>
      </c>
      <c r="BK28" s="198">
        <f>VLOOKUP($A$28&amp;"_"&amp;BK$42,bassins_diff_tri!$B:$H,BK$41,0)</f>
        <v>13.189853175494669</v>
      </c>
      <c r="BL28" s="199" t="str">
        <f>VLOOKUP($A$28&amp;"_"&amp;BL$42,bassins_diff_tri!$B:$H,BL$41,0)</f>
        <v>Caissiers, pompistes</v>
      </c>
      <c r="BM28" s="198">
        <f>VLOOKUP($A$28&amp;"_"&amp;BM$42,bassins_diff_tri!$B:$H,BM$41,0)</f>
        <v>95.634802459130455</v>
      </c>
      <c r="BN28" s="198">
        <f>VLOOKUP($A$28&amp;"_"&amp;BN$42,bassins_diff_tri!$B:$H,BN$41,0)</f>
        <v>49.78357148161296</v>
      </c>
      <c r="BO28" s="198">
        <f>VLOOKUP($A$28&amp;"_"&amp;BO$42,bassins_diff_tri!$B:$H,BO$41,0)</f>
        <v>18.361996586641652</v>
      </c>
      <c r="BP28" s="231"/>
      <c r="BQ28" s="223">
        <v>231.65084384016691</v>
      </c>
      <c r="BR28" s="223">
        <v>183.29453776856565</v>
      </c>
      <c r="BS28" s="223">
        <v>546.96214413501787</v>
      </c>
      <c r="BT28" s="223">
        <v>474.328942651506</v>
      </c>
      <c r="BU28" s="223">
        <v>2712.3685453545258</v>
      </c>
      <c r="BV28" s="223">
        <v>301.00007180552973</v>
      </c>
      <c r="BW28" s="223">
        <v>234.96901713848095</v>
      </c>
      <c r="BX28" s="223">
        <v>73.776192795459849</v>
      </c>
      <c r="BY28" s="223">
        <v>58.7257530589156</v>
      </c>
      <c r="BZ28" s="223">
        <v>108.47197964832026</v>
      </c>
      <c r="CA28" s="223">
        <v>805.89348189663372</v>
      </c>
      <c r="CB28" s="223">
        <v>194.92889876294407</v>
      </c>
      <c r="CC28" s="223">
        <v>524.01049311999714</v>
      </c>
      <c r="CD28" s="223">
        <v>410.59265712824737</v>
      </c>
      <c r="CE28" s="225">
        <f t="shared" si="6"/>
        <v>4148.6050137497823</v>
      </c>
      <c r="CF28" s="226">
        <v>906.65811317230566</v>
      </c>
      <c r="CG28" s="226">
        <v>909.35729956665909</v>
      </c>
      <c r="CH28" s="226">
        <v>306.65378183350862</v>
      </c>
      <c r="CI28" s="226">
        <v>308.9137342105559</v>
      </c>
      <c r="CJ28" s="226">
        <v>562.77173699541606</v>
      </c>
      <c r="CK28" s="226">
        <v>503.05646941384197</v>
      </c>
      <c r="CL28" s="226">
        <v>276.6851995004551</v>
      </c>
      <c r="CM28" s="226">
        <v>374.50867905704229</v>
      </c>
      <c r="CN28" s="227">
        <f t="shared" si="11"/>
        <v>4148.605013749785</v>
      </c>
    </row>
    <row r="29" spans="1:92" s="19" customFormat="1" ht="13.8">
      <c r="A29" s="16">
        <v>1129</v>
      </c>
      <c r="B29" s="6" t="s">
        <v>540</v>
      </c>
      <c r="C29" s="205">
        <v>23838.248428739</v>
      </c>
      <c r="D29" s="205">
        <v>23804.498268206829</v>
      </c>
      <c r="E29" s="221">
        <f t="shared" si="10"/>
        <v>-1.4157986746828888E-3</v>
      </c>
      <c r="F29" s="205">
        <v>10348.896953801999</v>
      </c>
      <c r="G29" s="205">
        <v>12113.764629050516</v>
      </c>
      <c r="H29" s="221">
        <f t="shared" si="0"/>
        <v>0.17053679084128248</v>
      </c>
      <c r="I29" s="205">
        <v>3324.5595749610002</v>
      </c>
      <c r="J29" s="205">
        <v>2900.949793817671</v>
      </c>
      <c r="K29" s="221">
        <f t="shared" si="3"/>
        <v>-0.12741831559697603</v>
      </c>
      <c r="L29" s="158">
        <v>3400.5218094055099</v>
      </c>
      <c r="M29" s="158">
        <v>4949.2172594238182</v>
      </c>
      <c r="N29" s="159">
        <f t="shared" si="4"/>
        <v>0.45542876558967182</v>
      </c>
      <c r="O29" s="158"/>
      <c r="P29" s="158"/>
      <c r="Q29" s="159"/>
      <c r="R29" s="160"/>
      <c r="S29" s="158"/>
      <c r="T29" s="159"/>
      <c r="U29" s="217">
        <v>0.29194549687999999</v>
      </c>
      <c r="V29" s="217">
        <v>0.27955609619978339</v>
      </c>
      <c r="W29" s="221" t="str">
        <f t="shared" si="2"/>
        <v>-1,2 pt(s)</v>
      </c>
      <c r="X29" s="236">
        <v>264773.945548566</v>
      </c>
      <c r="Y29" s="236">
        <v>259656.58272662325</v>
      </c>
      <c r="Z29" s="235">
        <f t="shared" si="5"/>
        <v>-1.9327289969337635E-2</v>
      </c>
      <c r="AA29" s="239" t="s">
        <v>540</v>
      </c>
      <c r="AB29" s="199" t="str">
        <f>VLOOKUP($A$29&amp;"_"&amp;AB$42,bassins_diff_tri!$B:$H,AB$41,0)</f>
        <v>Artistes, professeurs d'art (musique, danse, spectacles)</v>
      </c>
      <c r="AC29" s="198">
        <f>VLOOKUP($A$29&amp;"_"&amp;AC$42,bassins_diff_tri!$B:$H,AC$41,0)</f>
        <v>1194.5197663300776</v>
      </c>
      <c r="AD29" s="198">
        <f>VLOOKUP($A$29&amp;"_"&amp;AD$42,bassins_diff_tri!$B:$H,AD$41,0)</f>
        <v>21</v>
      </c>
      <c r="AE29" s="198">
        <f>VLOOKUP($A$29&amp;"_"&amp;AE$42,bassins_diff_tri!$B:$H,AE$41,0)</f>
        <v>872.2513715396052</v>
      </c>
      <c r="AF29" s="199" t="str">
        <f>VLOOKUP($A$29&amp;"_"&amp;AF$42,bassins_diff_tri!$B:$H,AF$41,0)</f>
        <v>Ouvriers non qualifiés de l'emballage et manutentionnaires</v>
      </c>
      <c r="AG29" s="198">
        <f>VLOOKUP($A$29&amp;"_"&amp;AG$42,bassins_diff_tri!$B:$H,AG$41,0)</f>
        <v>1185.9075126605485</v>
      </c>
      <c r="AH29" s="198">
        <f>VLOOKUP($A$29&amp;"_"&amp;AH$42,bassins_diff_tri!$B:$H,AH$41,0)</f>
        <v>463.08949006539041</v>
      </c>
      <c r="AI29" s="198">
        <f>VLOOKUP($A$29&amp;"_"&amp;AI$42,bassins_diff_tri!$B:$H,AI$41,0)</f>
        <v>132.93882820159411</v>
      </c>
      <c r="AJ29" s="199" t="str">
        <f>VLOOKUP($A$29&amp;"_"&amp;AJ$42,bassins_diff_tri!$B:$H,AJ$41,0)</f>
        <v>Agents d'entretien de locaux (y compris ATSEM)</v>
      </c>
      <c r="AK29" s="198">
        <f>VLOOKUP($A$29&amp;"_"&amp;AK$42,bassins_diff_tri!$B:$H,AK$41,0)</f>
        <v>1115.7148317590786</v>
      </c>
      <c r="AL29" s="198">
        <f>VLOOKUP($A$29&amp;"_"&amp;AL$42,bassins_diff_tri!$B:$H,AL$41,0)</f>
        <v>266.96210415418523</v>
      </c>
      <c r="AM29" s="198">
        <f>VLOOKUP($A$29&amp;"_"&amp;AM$42,bassins_diff_tri!$B:$H,AM$41,0)</f>
        <v>75.016208665428962</v>
      </c>
      <c r="AN29" s="199" t="str">
        <f>VLOOKUP($A$29&amp;"_"&amp;AN$42,bassins_diff_tri!$B:$H,AN$41,0)</f>
        <v>Aides, apprentis, employés polyvalents de cuisine (y compris crêpes, pizzas, plonge …)</v>
      </c>
      <c r="AO29" s="198">
        <f>VLOOKUP($A$29&amp;"_"&amp;AO$42,bassins_diff_tri!$B:$H,AO$41,0)</f>
        <v>983.09013981627265</v>
      </c>
      <c r="AP29" s="198">
        <f>VLOOKUP($A$29&amp;"_"&amp;AP$42,bassins_diff_tri!$B:$H,AP$41,0)</f>
        <v>408.32321279436229</v>
      </c>
      <c r="AQ29" s="198">
        <f>VLOOKUP($A$29&amp;"_"&amp;AQ$42,bassins_diff_tri!$B:$H,AQ$41,0)</f>
        <v>114.39594351537703</v>
      </c>
      <c r="AR29" s="199" t="str">
        <f>VLOOKUP($A$29&amp;"_"&amp;AR$42,bassins_diff_tri!$B:$H,AR$41,0)</f>
        <v>Conducteurs et livreurs sur courte distance</v>
      </c>
      <c r="AS29" s="198">
        <f>VLOOKUP($A$29&amp;"_"&amp;AS$42,bassins_diff_tri!$B:$H,AS$41,0)</f>
        <v>715.79043718324112</v>
      </c>
      <c r="AT29" s="198">
        <f>VLOOKUP($A$29&amp;"_"&amp;AT$42,bassins_diff_tri!$B:$H,AT$41,0)</f>
        <v>419.25863791116382</v>
      </c>
      <c r="AU29" s="198">
        <f>VLOOKUP($A$29&amp;"_"&amp;AU$42,bassins_diff_tri!$B:$H,AU$41,0)</f>
        <v>105.40365528034786</v>
      </c>
      <c r="AV29" s="199" t="str">
        <f>VLOOKUP($A$29&amp;"_"&amp;AV$42,bassins_diff_tri!$B:$H,AV$41,0)</f>
        <v>Secrétaires bureautiques et assimilés (y compris secrétaires médicales)</v>
      </c>
      <c r="AW29" s="198">
        <f>VLOOKUP($A$29&amp;"_"&amp;AW$42,bassins_diff_tri!$B:$H,AW$41,0)</f>
        <v>537.71687416578379</v>
      </c>
      <c r="AX29" s="198">
        <f>VLOOKUP($A$29&amp;"_"&amp;AX$42,bassins_diff_tri!$B:$H,AX$41,0)</f>
        <v>125.16359478033365</v>
      </c>
      <c r="AY29" s="198">
        <f>VLOOKUP($A$29&amp;"_"&amp;AY$42,bassins_diff_tri!$B:$H,AY$41,0)</f>
        <v>33.20472634987415</v>
      </c>
      <c r="AZ29" s="199" t="str">
        <f>VLOOKUP($A$29&amp;"_"&amp;AZ$42,bassins_diff_tri!$B:$H,AZ$41,0)</f>
        <v>Agents de sécurité et de surveillance, enquêteurs privés et métiers assimilés</v>
      </c>
      <c r="BA29" s="198">
        <f>VLOOKUP($A$29&amp;"_"&amp;BA$42,bassins_diff_tri!$B:$H,BA$41,0)</f>
        <v>533.34360095462966</v>
      </c>
      <c r="BB29" s="198">
        <f>VLOOKUP($A$29&amp;"_"&amp;BB$42,bassins_diff_tri!$B:$H,BB$41,0)</f>
        <v>163.57958471105641</v>
      </c>
      <c r="BC29" s="198">
        <f>VLOOKUP($A$29&amp;"_"&amp;BC$42,bassins_diff_tri!$B:$H,BC$41,0)</f>
        <v>115.95472175892928</v>
      </c>
      <c r="BD29" s="199" t="str">
        <f>VLOOKUP($A$29&amp;"_"&amp;BD$42,bassins_diff_tri!$B:$H,BD$41,0)</f>
        <v>Aides-soignants (aides médico-psychologiques, auxiliaires de puériculture, assistants médicaux…)</v>
      </c>
      <c r="BE29" s="198">
        <f>VLOOKUP($A$29&amp;"_"&amp;BE$42,bassins_diff_tri!$B:$H,BE$41,0)</f>
        <v>504.2694093984029</v>
      </c>
      <c r="BF29" s="198">
        <f>VLOOKUP($A$29&amp;"_"&amp;BF$42,bassins_diff_tri!$B:$H,BF$41,0)</f>
        <v>298.82117223915157</v>
      </c>
      <c r="BG29" s="198">
        <f>VLOOKUP($A$29&amp;"_"&amp;BG$42,bassins_diff_tri!$B:$H,BG$41,0)</f>
        <v>21.470055542282459</v>
      </c>
      <c r="BH29" s="199" t="str">
        <f>VLOOKUP($A$29&amp;"_"&amp;BH$42,bassins_diff_tri!$B:$H,BH$41,0)</f>
        <v>Aides à domicile, aides ménagères, travailleuses familiales</v>
      </c>
      <c r="BI29" s="198">
        <f>VLOOKUP($A$29&amp;"_"&amp;BI$42,bassins_diff_tri!$B:$H,BI$41,0)</f>
        <v>484.08820935773019</v>
      </c>
      <c r="BJ29" s="198">
        <f>VLOOKUP($A$29&amp;"_"&amp;BJ$42,bassins_diff_tri!$B:$H,BJ$41,0)</f>
        <v>468.62154786786567</v>
      </c>
      <c r="BK29" s="198">
        <f>VLOOKUP($A$29&amp;"_"&amp;BK$42,bassins_diff_tri!$B:$H,BK$41,0)</f>
        <v>136.12266527475205</v>
      </c>
      <c r="BL29" s="199" t="str">
        <f>VLOOKUP($A$29&amp;"_"&amp;BL$42,bassins_diff_tri!$B:$H,BL$41,0)</f>
        <v>Serveurs de cafés, de restaurants et commis</v>
      </c>
      <c r="BM29" s="198">
        <f>VLOOKUP($A$29&amp;"_"&amp;BM$42,bassins_diff_tri!$B:$H,BM$41,0)</f>
        <v>470.82040679427945</v>
      </c>
      <c r="BN29" s="198">
        <f>VLOOKUP($A$29&amp;"_"&amp;BN$42,bassins_diff_tri!$B:$H,BN$41,0)</f>
        <v>298.49365962319911</v>
      </c>
      <c r="BO29" s="198">
        <f>VLOOKUP($A$29&amp;"_"&amp;BO$42,bassins_diff_tri!$B:$H,BO$41,0)</f>
        <v>128.18895953190017</v>
      </c>
      <c r="BP29" s="231"/>
      <c r="BQ29" s="223">
        <v>480.68062504783188</v>
      </c>
      <c r="BR29" s="223">
        <v>587.98132789815872</v>
      </c>
      <c r="BS29" s="223">
        <v>3162.1965173407216</v>
      </c>
      <c r="BT29" s="223">
        <v>4041.8544074185484</v>
      </c>
      <c r="BU29" s="223">
        <v>15531.785390501585</v>
      </c>
      <c r="BV29" s="223">
        <v>2108.8037747985968</v>
      </c>
      <c r="BW29" s="223">
        <v>2016.8284815988159</v>
      </c>
      <c r="BX29" s="223">
        <v>946.74834446123111</v>
      </c>
      <c r="BY29" s="223">
        <v>274.10620281930386</v>
      </c>
      <c r="BZ29" s="223">
        <v>374.63257671805246</v>
      </c>
      <c r="CA29" s="223">
        <v>3618.4813793033409</v>
      </c>
      <c r="CB29" s="223">
        <v>1469.2350701986593</v>
      </c>
      <c r="CC29" s="223">
        <v>2467.063199821057</v>
      </c>
      <c r="CD29" s="223">
        <v>2255.8863607825065</v>
      </c>
      <c r="CE29" s="225">
        <f t="shared" si="6"/>
        <v>23804.498268206844</v>
      </c>
      <c r="CF29" s="226">
        <v>6765.3219998907771</v>
      </c>
      <c r="CG29" s="226">
        <v>2894.9067977087998</v>
      </c>
      <c r="CH29" s="226">
        <v>2059.9495230373436</v>
      </c>
      <c r="CI29" s="226">
        <v>2318.109990184485</v>
      </c>
      <c r="CJ29" s="226">
        <v>2381.0515280022305</v>
      </c>
      <c r="CK29" s="226">
        <v>1842.572352540451</v>
      </c>
      <c r="CL29" s="226">
        <v>1445.9693325994074</v>
      </c>
      <c r="CM29" s="226">
        <v>4096.6167442433343</v>
      </c>
      <c r="CN29" s="227">
        <f t="shared" si="11"/>
        <v>23804.498268206829</v>
      </c>
    </row>
    <row r="30" spans="1:92" s="19" customFormat="1" ht="13.8">
      <c r="A30" s="16">
        <v>1137</v>
      </c>
      <c r="B30" s="5" t="s">
        <v>541</v>
      </c>
      <c r="C30" s="205">
        <v>11303.102060894</v>
      </c>
      <c r="D30" s="205">
        <v>12151.544235810326</v>
      </c>
      <c r="E30" s="221">
        <f t="shared" si="10"/>
        <v>7.506277217930557E-2</v>
      </c>
      <c r="F30" s="205">
        <v>5680.4569677270001</v>
      </c>
      <c r="G30" s="205">
        <v>6305.2138572143058</v>
      </c>
      <c r="H30" s="221">
        <f t="shared" si="0"/>
        <v>0.1099835617163909</v>
      </c>
      <c r="I30" s="205">
        <v>842.34872246999998</v>
      </c>
      <c r="J30" s="205">
        <v>889.46399996472019</v>
      </c>
      <c r="K30" s="221">
        <f t="shared" si="3"/>
        <v>5.5933221286980972E-2</v>
      </c>
      <c r="L30" s="158">
        <v>2544.8374103921201</v>
      </c>
      <c r="M30" s="158">
        <v>2773.3199934675458</v>
      </c>
      <c r="N30" s="159">
        <f t="shared" si="4"/>
        <v>8.9782782248638782E-2</v>
      </c>
      <c r="O30" s="158"/>
      <c r="P30" s="158"/>
      <c r="Q30" s="159"/>
      <c r="R30" s="160"/>
      <c r="S30" s="158"/>
      <c r="T30" s="159"/>
      <c r="U30" s="217">
        <v>0.28488197779000002</v>
      </c>
      <c r="V30" s="217">
        <v>0.29911581359942258</v>
      </c>
      <c r="W30" s="221" t="str">
        <f t="shared" si="2"/>
        <v>1,4 pt(s)</v>
      </c>
      <c r="X30" s="236">
        <v>129011.368792318</v>
      </c>
      <c r="Y30" s="236">
        <v>116800.34735651457</v>
      </c>
      <c r="Z30" s="235">
        <f t="shared" si="5"/>
        <v>-9.4650739311670118E-2</v>
      </c>
      <c r="AA30" s="239" t="s">
        <v>541</v>
      </c>
      <c r="AB30" s="199" t="str">
        <f>VLOOKUP($A$30&amp;"_"&amp;AB$42,bassins_diff_tri!$B:$H,AB$41,0)</f>
        <v>Ingénieurs et cadres d'études, R et D en informatique, chefs de projets informatiques</v>
      </c>
      <c r="AC30" s="198">
        <f>VLOOKUP($A$30&amp;"_"&amp;AC$42,bassins_diff_tri!$B:$H,AC$41,0)</f>
        <v>680.1495897842276</v>
      </c>
      <c r="AD30" s="198">
        <f>VLOOKUP($A$30&amp;"_"&amp;AD$42,bassins_diff_tri!$B:$H,AD$41,0)</f>
        <v>456.98170457612139</v>
      </c>
      <c r="AE30" s="198">
        <f>VLOOKUP($A$30&amp;"_"&amp;AE$42,bassins_diff_tri!$B:$H,AE$41,0)</f>
        <v>0</v>
      </c>
      <c r="AF30" s="199" t="str">
        <f>VLOOKUP($A$30&amp;"_"&amp;AF$42,bassins_diff_tri!$B:$H,AF$41,0)</f>
        <v>Artistes, professeurs d'art (musique, danse, spectacles)</v>
      </c>
      <c r="AG30" s="198">
        <f>VLOOKUP($A$30&amp;"_"&amp;AG$42,bassins_diff_tri!$B:$H,AG$41,0)</f>
        <v>676.96729584925947</v>
      </c>
      <c r="AH30" s="198">
        <f>VLOOKUP($A$30&amp;"_"&amp;AH$42,bassins_diff_tri!$B:$H,AH$41,0)</f>
        <v>304.91289907763036</v>
      </c>
      <c r="AI30" s="198">
        <f>VLOOKUP($A$30&amp;"_"&amp;AI$42,bassins_diff_tri!$B:$H,AI$41,0)</f>
        <v>184.21400279684585</v>
      </c>
      <c r="AJ30" s="199" t="str">
        <f>VLOOKUP($A$30&amp;"_"&amp;AJ$42,bassins_diff_tri!$B:$H,AJ$41,0)</f>
        <v>Surveillants d'établissements scolaires (surveillants et aides éducateurs)</v>
      </c>
      <c r="AK30" s="198">
        <f>VLOOKUP($A$30&amp;"_"&amp;AK$42,bassins_diff_tri!$B:$H,AK$41,0)</f>
        <v>494.6368417637533</v>
      </c>
      <c r="AL30" s="198">
        <f>VLOOKUP($A$30&amp;"_"&amp;AL$42,bassins_diff_tri!$B:$H,AL$41,0)</f>
        <v>19.752612329061449</v>
      </c>
      <c r="AM30" s="198">
        <f>VLOOKUP($A$30&amp;"_"&amp;AM$42,bassins_diff_tri!$B:$H,AM$41,0)</f>
        <v>0</v>
      </c>
      <c r="AN30" s="199" t="str">
        <f>VLOOKUP($A$30&amp;"_"&amp;AN$42,bassins_diff_tri!$B:$H,AN$41,0)</f>
        <v>Aides à domicile, aides ménagères, travailleuses familiales</v>
      </c>
      <c r="AO30" s="198">
        <f>VLOOKUP($A$30&amp;"_"&amp;AO$42,bassins_diff_tri!$B:$H,AO$41,0)</f>
        <v>436.77575155043598</v>
      </c>
      <c r="AP30" s="198">
        <f>VLOOKUP($A$30&amp;"_"&amp;AP$42,bassins_diff_tri!$B:$H,AP$41,0)</f>
        <v>377.97984197237804</v>
      </c>
      <c r="AQ30" s="198">
        <f>VLOOKUP($A$30&amp;"_"&amp;AQ$42,bassins_diff_tri!$B:$H,AQ$41,0)</f>
        <v>30.683209607050294</v>
      </c>
      <c r="AR30" s="199" t="str">
        <f>VLOOKUP($A$30&amp;"_"&amp;AR$42,bassins_diff_tri!$B:$H,AR$41,0)</f>
        <v>Ingénieurs et cadres de fabrication et de production</v>
      </c>
      <c r="AS30" s="198">
        <f>VLOOKUP($A$30&amp;"_"&amp;AS$42,bassins_diff_tri!$B:$H,AS$41,0)</f>
        <v>346.11720192241341</v>
      </c>
      <c r="AT30" s="198">
        <f>VLOOKUP($A$30&amp;"_"&amp;AT$42,bassins_diff_tri!$B:$H,AT$41,0)</f>
        <v>7.1974523771125423</v>
      </c>
      <c r="AU30" s="198">
        <f>VLOOKUP($A$30&amp;"_"&amp;AU$42,bassins_diff_tri!$B:$H,AU$41,0)</f>
        <v>15</v>
      </c>
      <c r="AV30" s="199" t="str">
        <f>VLOOKUP($A$30&amp;"_"&amp;AV$42,bassins_diff_tri!$B:$H,AV$41,0)</f>
        <v>Ingénieurs et cadres d'études, recherche et développement (industrie)</v>
      </c>
      <c r="AW30" s="198">
        <f>VLOOKUP($A$30&amp;"_"&amp;AW$42,bassins_diff_tri!$B:$H,AW$41,0)</f>
        <v>335.96071194165836</v>
      </c>
      <c r="AX30" s="198">
        <f>VLOOKUP($A$30&amp;"_"&amp;AX$42,bassins_diff_tri!$B:$H,AX$41,0)</f>
        <v>295.93573198330643</v>
      </c>
      <c r="AY30" s="198">
        <f>VLOOKUP($A$30&amp;"_"&amp;AY$42,bassins_diff_tri!$B:$H,AY$41,0)</f>
        <v>0</v>
      </c>
      <c r="AZ30" s="199" t="str">
        <f>VLOOKUP($A$30&amp;"_"&amp;AZ$42,bassins_diff_tri!$B:$H,AZ$41,0)</f>
        <v>Ingénieurs et cadres technico-commerciaux</v>
      </c>
      <c r="BA30" s="198">
        <f>VLOOKUP($A$30&amp;"_"&amp;BA$42,bassins_diff_tri!$B:$H,BA$41,0)</f>
        <v>313.85916074452092</v>
      </c>
      <c r="BB30" s="198">
        <f>VLOOKUP($A$30&amp;"_"&amp;BB$42,bassins_diff_tri!$B:$H,BB$41,0)</f>
        <v>110.00055224088743</v>
      </c>
      <c r="BC30" s="198">
        <f>VLOOKUP($A$30&amp;"_"&amp;BC$42,bassins_diff_tri!$B:$H,BC$41,0)</f>
        <v>0</v>
      </c>
      <c r="BD30" s="199" t="str">
        <f>VLOOKUP($A$30&amp;"_"&amp;BD$42,bassins_diff_tri!$B:$H,BD$41,0)</f>
        <v>Cadres commerciaux, acheteurs et cadres de la mercatique</v>
      </c>
      <c r="BE30" s="198">
        <f>VLOOKUP($A$30&amp;"_"&amp;BE$42,bassins_diff_tri!$B:$H,BE$41,0)</f>
        <v>290.75780970213077</v>
      </c>
      <c r="BF30" s="198">
        <f>VLOOKUP($A$30&amp;"_"&amp;BF$42,bassins_diff_tri!$B:$H,BF$41,0)</f>
        <v>105.36590732894973</v>
      </c>
      <c r="BG30" s="198">
        <f>VLOOKUP($A$30&amp;"_"&amp;BG$42,bassins_diff_tri!$B:$H,BG$41,0)</f>
        <v>20</v>
      </c>
      <c r="BH30" s="199" t="str">
        <f>VLOOKUP($A$30&amp;"_"&amp;BH$42,bassins_diff_tri!$B:$H,BH$41,0)</f>
        <v>Commerciaux (techniciens commerciaux en entreprise)</v>
      </c>
      <c r="BI30" s="198">
        <f>VLOOKUP($A$30&amp;"_"&amp;BI$42,bassins_diff_tri!$B:$H,BI$41,0)</f>
        <v>287.90325489726712</v>
      </c>
      <c r="BJ30" s="198">
        <f>VLOOKUP($A$30&amp;"_"&amp;BJ$42,bassins_diff_tri!$B:$H,BJ$41,0)</f>
        <v>106.51845195418302</v>
      </c>
      <c r="BK30" s="198">
        <f>VLOOKUP($A$30&amp;"_"&amp;BK$42,bassins_diff_tri!$B:$H,BK$41,0)</f>
        <v>0</v>
      </c>
      <c r="BL30" s="199" t="str">
        <f>VLOOKUP($A$30&amp;"_"&amp;BL$42,bassins_diff_tri!$B:$H,BL$41,0)</f>
        <v>Aides, apprentis, employés polyvalents de cuisine (y compris crêpes, pizzas, plonge …)</v>
      </c>
      <c r="BM30" s="198">
        <f>VLOOKUP($A$30&amp;"_"&amp;BM$42,bassins_diff_tri!$B:$H,BM$41,0)</f>
        <v>284.59687259638366</v>
      </c>
      <c r="BN30" s="198">
        <f>VLOOKUP($A$30&amp;"_"&amp;BN$42,bassins_diff_tri!$B:$H,BN$41,0)</f>
        <v>167.64417796441509</v>
      </c>
      <c r="BO30" s="198">
        <f>VLOOKUP($A$30&amp;"_"&amp;BO$42,bassins_diff_tri!$B:$H,BO$41,0)</f>
        <v>31.387778406711753</v>
      </c>
      <c r="BP30" s="231"/>
      <c r="BQ30" s="223">
        <v>93.512823486996552</v>
      </c>
      <c r="BR30" s="223">
        <v>775.6930876756536</v>
      </c>
      <c r="BS30" s="223">
        <v>835.59813910696244</v>
      </c>
      <c r="BT30" s="223">
        <v>1409.0360538248833</v>
      </c>
      <c r="BU30" s="223">
        <v>9037.7041317158219</v>
      </c>
      <c r="BV30" s="223">
        <v>333.31322586785996</v>
      </c>
      <c r="BW30" s="223">
        <v>725.95785990843592</v>
      </c>
      <c r="BX30" s="223">
        <v>1836.2630296760315</v>
      </c>
      <c r="BY30" s="223">
        <v>346.26663221819501</v>
      </c>
      <c r="BZ30" s="223">
        <v>280.26621316844967</v>
      </c>
      <c r="CA30" s="223">
        <v>1985.5550637520666</v>
      </c>
      <c r="CB30" s="223">
        <v>1137.4450483630285</v>
      </c>
      <c r="CC30" s="223">
        <v>1422.9640857773115</v>
      </c>
      <c r="CD30" s="223">
        <v>969.67297298444885</v>
      </c>
      <c r="CE30" s="225">
        <f t="shared" si="6"/>
        <v>12151.544235810317</v>
      </c>
      <c r="CF30" s="226">
        <v>2787.9313932803225</v>
      </c>
      <c r="CG30" s="226">
        <v>1560.0565930978403</v>
      </c>
      <c r="CH30" s="226">
        <v>1363.4546042460106</v>
      </c>
      <c r="CI30" s="226">
        <v>1105.1382573170138</v>
      </c>
      <c r="CJ30" s="226">
        <v>1387.33942452776</v>
      </c>
      <c r="CK30" s="226">
        <v>1172.3463265024961</v>
      </c>
      <c r="CL30" s="226">
        <v>786.5740354671068</v>
      </c>
      <c r="CM30" s="226">
        <v>1988.703601371772</v>
      </c>
      <c r="CN30" s="227">
        <f t="shared" si="11"/>
        <v>12151.544235810323</v>
      </c>
    </row>
    <row r="31" spans="1:92" s="19" customFormat="1" ht="13.8">
      <c r="A31" s="15">
        <v>1138</v>
      </c>
      <c r="B31" s="10" t="s">
        <v>544</v>
      </c>
      <c r="C31" s="205">
        <v>18029.471684815999</v>
      </c>
      <c r="D31" s="205">
        <v>18488.003642004202</v>
      </c>
      <c r="E31" s="221">
        <f t="shared" si="10"/>
        <v>2.5432356821324165E-2</v>
      </c>
      <c r="F31" s="205">
        <v>7747.976233804</v>
      </c>
      <c r="G31" s="205">
        <v>9524.7023429975488</v>
      </c>
      <c r="H31" s="221">
        <f t="shared" si="0"/>
        <v>0.22931486307892746</v>
      </c>
      <c r="I31" s="205">
        <v>2293.052936089</v>
      </c>
      <c r="J31" s="205">
        <v>1796.73559897774</v>
      </c>
      <c r="K31" s="221">
        <f t="shared" si="3"/>
        <v>-0.21644390729058882</v>
      </c>
      <c r="L31" s="158">
        <v>3121.6645723562101</v>
      </c>
      <c r="M31" s="158">
        <v>3918.9283015419032</v>
      </c>
      <c r="N31" s="159">
        <f t="shared" si="4"/>
        <v>0.25539698795502686</v>
      </c>
      <c r="O31" s="158"/>
      <c r="P31" s="158"/>
      <c r="Q31" s="159"/>
      <c r="R31" s="160"/>
      <c r="S31" s="158"/>
      <c r="T31" s="159"/>
      <c r="U31" s="217">
        <v>0.31710901579</v>
      </c>
      <c r="V31" s="217">
        <v>0.32430226161988562</v>
      </c>
      <c r="W31" s="221" t="str">
        <f t="shared" si="2"/>
        <v>0,7 pt(s)</v>
      </c>
      <c r="X31" s="236">
        <v>177113.50687198201</v>
      </c>
      <c r="Y31" s="236">
        <v>217767.49870531808</v>
      </c>
      <c r="Z31" s="235">
        <f t="shared" si="5"/>
        <v>0.22953637219052325</v>
      </c>
      <c r="AA31" s="239" t="s">
        <v>544</v>
      </c>
      <c r="AB31" s="199" t="str">
        <f>VLOOKUP($A$31&amp;"_"&amp;AB$42,bassins_diff_tri!$B:$H,AB$41,0)</f>
        <v>Agents d'entretien de locaux (y compris ATSEM)</v>
      </c>
      <c r="AC31" s="198">
        <f>VLOOKUP($A$31&amp;"_"&amp;AC$42,bassins_diff_tri!$B:$H,AC$41,0)</f>
        <v>833.916556526318</v>
      </c>
      <c r="AD31" s="198">
        <f>VLOOKUP($A$31&amp;"_"&amp;AD$42,bassins_diff_tri!$B:$H,AD$41,0)</f>
        <v>246.9200250148686</v>
      </c>
      <c r="AE31" s="198">
        <f>VLOOKUP($A$31&amp;"_"&amp;AE$42,bassins_diff_tri!$B:$H,AE$41,0)</f>
        <v>279.17777772175702</v>
      </c>
      <c r="AF31" s="199" t="str">
        <f>VLOOKUP($A$31&amp;"_"&amp;AF$42,bassins_diff_tri!$B:$H,AF$41,0)</f>
        <v>Artistes, professeurs d'art (musique, danse, spectacles)</v>
      </c>
      <c r="AG31" s="198">
        <f>VLOOKUP($A$31&amp;"_"&amp;AG$42,bassins_diff_tri!$B:$H,AG$41,0)</f>
        <v>800.0951391440002</v>
      </c>
      <c r="AH31" s="198">
        <f>VLOOKUP($A$31&amp;"_"&amp;AH$42,bassins_diff_tri!$B:$H,AH$41,0)</f>
        <v>34.637224575007679</v>
      </c>
      <c r="AI31" s="198">
        <f>VLOOKUP($A$31&amp;"_"&amp;AI$42,bassins_diff_tri!$B:$H,AI$41,0)</f>
        <v>191.01779467780753</v>
      </c>
      <c r="AJ31" s="199" t="str">
        <f>VLOOKUP($A$31&amp;"_"&amp;AJ$42,bassins_diff_tri!$B:$H,AJ$41,0)</f>
        <v>Conducteurs routiers et grands routiers</v>
      </c>
      <c r="AK31" s="198">
        <f>VLOOKUP($A$31&amp;"_"&amp;AK$42,bassins_diff_tri!$B:$H,AK$41,0)</f>
        <v>560.32576070882999</v>
      </c>
      <c r="AL31" s="198">
        <f>VLOOKUP($A$31&amp;"_"&amp;AL$42,bassins_diff_tri!$B:$H,AL$41,0)</f>
        <v>300.31443604201542</v>
      </c>
      <c r="AM31" s="198">
        <f>VLOOKUP($A$31&amp;"_"&amp;AM$42,bassins_diff_tri!$B:$H,AM$41,0)</f>
        <v>39.258318973295587</v>
      </c>
      <c r="AN31" s="199" t="str">
        <f>VLOOKUP($A$31&amp;"_"&amp;AN$42,bassins_diff_tri!$B:$H,AN$41,0)</f>
        <v>Conducteurs et livreurs sur courte distance</v>
      </c>
      <c r="AO31" s="198">
        <f>VLOOKUP($A$31&amp;"_"&amp;AO$42,bassins_diff_tri!$B:$H,AO$41,0)</f>
        <v>509.97986610148575</v>
      </c>
      <c r="AP31" s="198">
        <f>VLOOKUP($A$31&amp;"_"&amp;AP$42,bassins_diff_tri!$B:$H,AP$41,0)</f>
        <v>153.53699171790669</v>
      </c>
      <c r="AQ31" s="198">
        <f>VLOOKUP($A$31&amp;"_"&amp;AQ$42,bassins_diff_tri!$B:$H,AQ$41,0)</f>
        <v>114.76847608072447</v>
      </c>
      <c r="AR31" s="199" t="str">
        <f>VLOOKUP($A$31&amp;"_"&amp;AR$42,bassins_diff_tri!$B:$H,AR$41,0)</f>
        <v>Commerciaux (techniciens commerciaux en entreprise)</v>
      </c>
      <c r="AS31" s="198">
        <f>VLOOKUP($A$31&amp;"_"&amp;AS$42,bassins_diff_tri!$B:$H,AS$41,0)</f>
        <v>473.51399925579085</v>
      </c>
      <c r="AT31" s="198">
        <f>VLOOKUP($A$31&amp;"_"&amp;AT$42,bassins_diff_tri!$B:$H,AT$41,0)</f>
        <v>246.81331809297848</v>
      </c>
      <c r="AU31" s="198">
        <f>VLOOKUP($A$31&amp;"_"&amp;AU$42,bassins_diff_tri!$B:$H,AU$41,0)</f>
        <v>50</v>
      </c>
      <c r="AV31" s="199" t="str">
        <f>VLOOKUP($A$31&amp;"_"&amp;AV$42,bassins_diff_tri!$B:$H,AV$41,0)</f>
        <v>Aides, apprentis, employés polyvalents de cuisine (y compris crêpes, pizzas, plonge …)</v>
      </c>
      <c r="AW31" s="198">
        <f>VLOOKUP($A$31&amp;"_"&amp;AW$42,bassins_diff_tri!$B:$H,AW$41,0)</f>
        <v>459.99972470915981</v>
      </c>
      <c r="AX31" s="198">
        <f>VLOOKUP($A$31&amp;"_"&amp;AX$42,bassins_diff_tri!$B:$H,AX$41,0)</f>
        <v>214.85820017460966</v>
      </c>
      <c r="AY31" s="198">
        <f>VLOOKUP($A$31&amp;"_"&amp;AY$42,bassins_diff_tri!$B:$H,AY$41,0)</f>
        <v>17.067557487548136</v>
      </c>
      <c r="AZ31" s="199" t="str">
        <f>VLOOKUP($A$31&amp;"_"&amp;AZ$42,bassins_diff_tri!$B:$H,AZ$41,0)</f>
        <v>Ingénieurs et cadres d'études, R et D en informatique, chefs de projets informatiques</v>
      </c>
      <c r="BA31" s="198">
        <f>VLOOKUP($A$31&amp;"_"&amp;BA$42,bassins_diff_tri!$B:$H,BA$41,0)</f>
        <v>458.73009927383077</v>
      </c>
      <c r="BB31" s="198">
        <f>VLOOKUP($A$31&amp;"_"&amp;BB$42,bassins_diff_tri!$B:$H,BB$41,0)</f>
        <v>254.50463295913443</v>
      </c>
      <c r="BC31" s="198">
        <f>VLOOKUP($A$31&amp;"_"&amp;BC$42,bassins_diff_tri!$B:$H,BC$41,0)</f>
        <v>4.3098721364908963</v>
      </c>
      <c r="BD31" s="199" t="str">
        <f>VLOOKUP($A$31&amp;"_"&amp;BD$42,bassins_diff_tri!$B:$H,BD$41,0)</f>
        <v>Vendeurs en habillement, accessoires et articles de luxe, sport, loisirs et culture</v>
      </c>
      <c r="BE31" s="198">
        <f>VLOOKUP($A$31&amp;"_"&amp;BE$42,bassins_diff_tri!$B:$H,BE$41,0)</f>
        <v>425.9494616977799</v>
      </c>
      <c r="BF31" s="198">
        <f>VLOOKUP($A$31&amp;"_"&amp;BF$42,bassins_diff_tri!$B:$H,BF$41,0)</f>
        <v>198.55851578132538</v>
      </c>
      <c r="BG31" s="198">
        <f>VLOOKUP($A$31&amp;"_"&amp;BG$42,bassins_diff_tri!$B:$H,BG$41,0)</f>
        <v>139.14086104066698</v>
      </c>
      <c r="BH31" s="199" t="str">
        <f>VLOOKUP($A$31&amp;"_"&amp;BH$42,bassins_diff_tri!$B:$H,BH$41,0)</f>
        <v>Secrétaires bureautiques et assimilés (y compris secrétaires médicales)</v>
      </c>
      <c r="BI31" s="198">
        <f>VLOOKUP($A$31&amp;"_"&amp;BI$42,bassins_diff_tri!$B:$H,BI$41,0)</f>
        <v>411.95303318962806</v>
      </c>
      <c r="BJ31" s="198">
        <f>VLOOKUP($A$31&amp;"_"&amp;BJ$42,bassins_diff_tri!$B:$H,BJ$41,0)</f>
        <v>177.99518176980513</v>
      </c>
      <c r="BK31" s="198">
        <f>VLOOKUP($A$31&amp;"_"&amp;BK$42,bassins_diff_tri!$B:$H,BK$41,0)</f>
        <v>15.616881836800601</v>
      </c>
      <c r="BL31" s="199" t="str">
        <f>VLOOKUP($A$31&amp;"_"&amp;BL$42,bassins_diff_tri!$B:$H,BL$41,0)</f>
        <v>Ouvriers non qualifiés de l'emballage et manutentionnaires</v>
      </c>
      <c r="BM31" s="198">
        <f>VLOOKUP($A$31&amp;"_"&amp;BM$42,bassins_diff_tri!$B:$H,BM$41,0)</f>
        <v>378.914106534621</v>
      </c>
      <c r="BN31" s="198">
        <f>VLOOKUP($A$31&amp;"_"&amp;BN$42,bassins_diff_tri!$B:$H,BN$41,0)</f>
        <v>144.62394664294325</v>
      </c>
      <c r="BO31" s="198">
        <f>VLOOKUP($A$31&amp;"_"&amp;BO$42,bassins_diff_tri!$B:$H,BO$41,0)</f>
        <v>131.09826601626432</v>
      </c>
      <c r="BP31" s="231"/>
      <c r="BQ31" s="223">
        <v>297.52715493757637</v>
      </c>
      <c r="BR31" s="223">
        <v>1715.1222893384693</v>
      </c>
      <c r="BS31" s="223">
        <v>2377.9611879506892</v>
      </c>
      <c r="BT31" s="223">
        <v>2870.1826540301408</v>
      </c>
      <c r="BU31" s="223">
        <v>11227.210355747318</v>
      </c>
      <c r="BV31" s="223">
        <v>1747.1319551472077</v>
      </c>
      <c r="BW31" s="223">
        <v>1110.1078796090471</v>
      </c>
      <c r="BX31" s="223">
        <v>1044.1373142295804</v>
      </c>
      <c r="BY31" s="223">
        <v>368.70251327490905</v>
      </c>
      <c r="BZ31" s="223">
        <v>281.53497200965234</v>
      </c>
      <c r="CA31" s="223">
        <v>3448.5446832896241</v>
      </c>
      <c r="CB31" s="223">
        <v>721.9516828346043</v>
      </c>
      <c r="CC31" s="223">
        <v>1103.8461207098421</v>
      </c>
      <c r="CD31" s="223">
        <v>1401.2532346428507</v>
      </c>
      <c r="CE31" s="225">
        <f t="shared" si="6"/>
        <v>18488.003642004194</v>
      </c>
      <c r="CF31" s="226">
        <v>5437.151019041743</v>
      </c>
      <c r="CG31" s="226">
        <v>2178.5990828070367</v>
      </c>
      <c r="CH31" s="226">
        <v>1471.2704035748191</v>
      </c>
      <c r="CI31" s="226">
        <v>1254.8933967751666</v>
      </c>
      <c r="CJ31" s="226">
        <v>2332.4885569512121</v>
      </c>
      <c r="CK31" s="226">
        <v>1244.2712052749475</v>
      </c>
      <c r="CL31" s="226">
        <v>1365.0525494922081</v>
      </c>
      <c r="CM31" s="226">
        <v>3204.2774280870635</v>
      </c>
      <c r="CN31" s="227">
        <f t="shared" si="11"/>
        <v>18488.003642004194</v>
      </c>
    </row>
    <row r="32" spans="1:92" s="19" customFormat="1" ht="13.8">
      <c r="A32" s="15">
        <v>1139</v>
      </c>
      <c r="B32" s="10" t="s">
        <v>542</v>
      </c>
      <c r="C32" s="205">
        <v>18545.496150702002</v>
      </c>
      <c r="D32" s="205">
        <v>16125.04988196309</v>
      </c>
      <c r="E32" s="221">
        <f t="shared" si="10"/>
        <v>-0.13051396679119265</v>
      </c>
      <c r="F32" s="205">
        <v>9165.6236223989999</v>
      </c>
      <c r="G32" s="205">
        <v>9280.0978507827458</v>
      </c>
      <c r="H32" s="221">
        <f t="shared" si="0"/>
        <v>1.2489518782332842E-2</v>
      </c>
      <c r="I32" s="205">
        <v>1655.5904572699999</v>
      </c>
      <c r="J32" s="205">
        <v>1245.9213995847176</v>
      </c>
      <c r="K32" s="221">
        <f t="shared" si="3"/>
        <v>-0.24744589212045209</v>
      </c>
      <c r="L32" s="158">
        <v>4570.8111566574098</v>
      </c>
      <c r="M32" s="158">
        <v>5804.4421930637309</v>
      </c>
      <c r="N32" s="159">
        <f t="shared" si="4"/>
        <v>0.26989324085496968</v>
      </c>
      <c r="O32" s="158"/>
      <c r="P32" s="158"/>
      <c r="Q32" s="159"/>
      <c r="R32" s="160"/>
      <c r="S32" s="158"/>
      <c r="T32" s="159"/>
      <c r="U32" s="217">
        <v>0.29684576660000001</v>
      </c>
      <c r="V32" s="217">
        <v>0.28965574007695222</v>
      </c>
      <c r="W32" s="221" t="str">
        <f t="shared" si="2"/>
        <v>-0,7 pt(s)</v>
      </c>
      <c r="X32" s="236">
        <v>182101.55217980701</v>
      </c>
      <c r="Y32" s="236">
        <v>215866.57379092078</v>
      </c>
      <c r="Z32" s="235">
        <f t="shared" si="5"/>
        <v>0.18541863705683403</v>
      </c>
      <c r="AA32" s="239" t="s">
        <v>542</v>
      </c>
      <c r="AB32" s="199" t="str">
        <f>VLOOKUP($A$32&amp;"_"&amp;AB$42,bassins_diff_tri!$B:$H,AB$41,0)</f>
        <v>Ingénieurs et cadres d'études, R et D en informatique, chefs de projets informatiques</v>
      </c>
      <c r="AC32" s="198">
        <f>VLOOKUP($A$32&amp;"_"&amp;AC$42,bassins_diff_tri!$B:$H,AC$41,0)</f>
        <v>1895.895703051257</v>
      </c>
      <c r="AD32" s="198">
        <f>VLOOKUP($A$32&amp;"_"&amp;AD$42,bassins_diff_tri!$B:$H,AD$41,0)</f>
        <v>1464.7564863390521</v>
      </c>
      <c r="AE32" s="198">
        <f>VLOOKUP($A$32&amp;"_"&amp;AE$42,bassins_diff_tri!$B:$H,AE$41,0)</f>
        <v>11.191079910043271</v>
      </c>
      <c r="AF32" s="199" t="str">
        <f>VLOOKUP($A$32&amp;"_"&amp;AF$42,bassins_diff_tri!$B:$H,AF$41,0)</f>
        <v>Artistes, professeurs d'art (musique, danse, spectacles)</v>
      </c>
      <c r="AG32" s="198">
        <f>VLOOKUP($A$32&amp;"_"&amp;AG$42,bassins_diff_tri!$B:$H,AG$41,0)</f>
        <v>808.75622270568067</v>
      </c>
      <c r="AH32" s="198">
        <f>VLOOKUP($A$32&amp;"_"&amp;AH$42,bassins_diff_tri!$B:$H,AH$41,0)</f>
        <v>20</v>
      </c>
      <c r="AI32" s="198">
        <f>VLOOKUP($A$32&amp;"_"&amp;AI$42,bassins_diff_tri!$B:$H,AI$41,0)</f>
        <v>394.57829782910358</v>
      </c>
      <c r="AJ32" s="199" t="str">
        <f>VLOOKUP($A$32&amp;"_"&amp;AJ$42,bassins_diff_tri!$B:$H,AJ$41,0)</f>
        <v>Commerciaux (techniciens commerciaux en entreprise)</v>
      </c>
      <c r="AK32" s="198">
        <f>VLOOKUP($A$32&amp;"_"&amp;AK$42,bassins_diff_tri!$B:$H,AK$41,0)</f>
        <v>628.41867917398395</v>
      </c>
      <c r="AL32" s="198">
        <f>VLOOKUP($A$32&amp;"_"&amp;AL$42,bassins_diff_tri!$B:$H,AL$41,0)</f>
        <v>279.00090719836965</v>
      </c>
      <c r="AM32" s="198">
        <f>VLOOKUP($A$32&amp;"_"&amp;AM$42,bassins_diff_tri!$B:$H,AM$41,0)</f>
        <v>19.389921800065871</v>
      </c>
      <c r="AN32" s="199" t="str">
        <f>VLOOKUP($A$32&amp;"_"&amp;AN$42,bassins_diff_tri!$B:$H,AN$41,0)</f>
        <v>Aides-soignants (aides médico-psychologiques, auxiliaires de puériculture, assistants médicaux…)</v>
      </c>
      <c r="AO32" s="198">
        <f>VLOOKUP($A$32&amp;"_"&amp;AO$42,bassins_diff_tri!$B:$H,AO$41,0)</f>
        <v>558.61044768578017</v>
      </c>
      <c r="AP32" s="198">
        <f>VLOOKUP($A$32&amp;"_"&amp;AP$42,bassins_diff_tri!$B:$H,AP$41,0)</f>
        <v>503.32498048327801</v>
      </c>
      <c r="AQ32" s="198">
        <f>VLOOKUP($A$32&amp;"_"&amp;AQ$42,bassins_diff_tri!$B:$H,AQ$41,0)</f>
        <v>16.67933824887908</v>
      </c>
      <c r="AR32" s="199" t="str">
        <f>VLOOKUP($A$32&amp;"_"&amp;AR$42,bassins_diff_tri!$B:$H,AR$41,0)</f>
        <v>Techniciens d'études et de développ. en informatique (y compris webmasters, programmeurs…)</v>
      </c>
      <c r="AS32" s="198">
        <f>VLOOKUP($A$32&amp;"_"&amp;AS$42,bassins_diff_tri!$B:$H,AS$41,0)</f>
        <v>471.01550433870324</v>
      </c>
      <c r="AT32" s="198">
        <f>VLOOKUP($A$32&amp;"_"&amp;AT$42,bassins_diff_tri!$B:$H,AT$41,0)</f>
        <v>288.90979773106812</v>
      </c>
      <c r="AU32" s="198">
        <f>VLOOKUP($A$32&amp;"_"&amp;AU$42,bassins_diff_tri!$B:$H,AU$41,0)</f>
        <v>0</v>
      </c>
      <c r="AV32" s="199" t="str">
        <f>VLOOKUP($A$32&amp;"_"&amp;AV$42,bassins_diff_tri!$B:$H,AV$41,0)</f>
        <v>Ingénieurs et cadres technico-commerciaux</v>
      </c>
      <c r="AW32" s="198">
        <f>VLOOKUP($A$32&amp;"_"&amp;AW$42,bassins_diff_tri!$B:$H,AW$41,0)</f>
        <v>432.83517605646597</v>
      </c>
      <c r="AX32" s="198">
        <f>VLOOKUP($A$32&amp;"_"&amp;AX$42,bassins_diff_tri!$B:$H,AX$41,0)</f>
        <v>210.36640380024716</v>
      </c>
      <c r="AY32" s="198">
        <f>VLOOKUP($A$32&amp;"_"&amp;AY$42,bassins_diff_tri!$B:$H,AY$41,0)</f>
        <v>0</v>
      </c>
      <c r="AZ32" s="199" t="str">
        <f>VLOOKUP($A$32&amp;"_"&amp;AZ$42,bassins_diff_tri!$B:$H,AZ$41,0)</f>
        <v>Aides, apprentis, employés polyvalents de cuisine (y compris crêpes, pizzas, plonge …)</v>
      </c>
      <c r="BA32" s="198">
        <f>VLOOKUP($A$32&amp;"_"&amp;BA$42,bassins_diff_tri!$B:$H,BA$41,0)</f>
        <v>429.14604999376462</v>
      </c>
      <c r="BB32" s="198">
        <f>VLOOKUP($A$32&amp;"_"&amp;BB$42,bassins_diff_tri!$B:$H,BB$41,0)</f>
        <v>290.6581442669555</v>
      </c>
      <c r="BC32" s="198">
        <f>VLOOKUP($A$32&amp;"_"&amp;BC$42,bassins_diff_tri!$B:$H,BC$41,0)</f>
        <v>10.33569625335269</v>
      </c>
      <c r="BD32" s="199" t="str">
        <f>VLOOKUP($A$32&amp;"_"&amp;BD$42,bassins_diff_tri!$B:$H,BD$41,0)</f>
        <v>Assistantes maternelles</v>
      </c>
      <c r="BE32" s="198">
        <f>VLOOKUP($A$32&amp;"_"&amp;BE$42,bassins_diff_tri!$B:$H,BE$41,0)</f>
        <v>410</v>
      </c>
      <c r="BF32" s="198">
        <f>VLOOKUP($A$32&amp;"_"&amp;BF$42,bassins_diff_tri!$B:$H,BF$41,0)</f>
        <v>100</v>
      </c>
      <c r="BG32" s="198">
        <f>VLOOKUP($A$32&amp;"_"&amp;BG$42,bassins_diff_tri!$B:$H,BG$41,0)</f>
        <v>0</v>
      </c>
      <c r="BH32" s="199" t="str">
        <f>VLOOKUP($A$32&amp;"_"&amp;BH$42,bassins_diff_tri!$B:$H,BH$41,0)</f>
        <v>Cadres commerciaux, acheteurs et cadres de la mercatique</v>
      </c>
      <c r="BI32" s="198">
        <f>VLOOKUP($A$32&amp;"_"&amp;BI$42,bassins_diff_tri!$B:$H,BI$41,0)</f>
        <v>405.85943733361574</v>
      </c>
      <c r="BJ32" s="198">
        <f>VLOOKUP($A$32&amp;"_"&amp;BJ$42,bassins_diff_tri!$B:$H,BJ$41,0)</f>
        <v>239.76455182629098</v>
      </c>
      <c r="BK32" s="198">
        <f>VLOOKUP($A$32&amp;"_"&amp;BK$42,bassins_diff_tri!$B:$H,BK$41,0)</f>
        <v>21.49538011721986</v>
      </c>
      <c r="BL32" s="199" t="str">
        <f>VLOOKUP($A$32&amp;"_"&amp;BL$42,bassins_diff_tri!$B:$H,BL$41,0)</f>
        <v>Serveurs de cafés, de restaurants et commis</v>
      </c>
      <c r="BM32" s="198">
        <f>VLOOKUP($A$32&amp;"_"&amp;BM$42,bassins_diff_tri!$B:$H,BM$41,0)</f>
        <v>341.83552070640661</v>
      </c>
      <c r="BN32" s="198">
        <f>VLOOKUP($A$32&amp;"_"&amp;BN$42,bassins_diff_tri!$B:$H,BN$41,0)</f>
        <v>303.97500981554555</v>
      </c>
      <c r="BO32" s="198">
        <f>VLOOKUP($A$32&amp;"_"&amp;BO$42,bassins_diff_tri!$B:$H,BO$41,0)</f>
        <v>18.378974127351782</v>
      </c>
      <c r="BP32" s="231"/>
      <c r="BQ32" s="223">
        <v>190.84805277777809</v>
      </c>
      <c r="BR32" s="223">
        <v>336.31821127197401</v>
      </c>
      <c r="BS32" s="223">
        <v>528.17630122895685</v>
      </c>
      <c r="BT32" s="223">
        <v>1498.6249992151165</v>
      </c>
      <c r="BU32" s="223">
        <v>13571.082317469265</v>
      </c>
      <c r="BV32" s="223">
        <v>393.67528978302488</v>
      </c>
      <c r="BW32" s="223">
        <v>1284.1748516486323</v>
      </c>
      <c r="BX32" s="223">
        <v>3550.1299829382438</v>
      </c>
      <c r="BY32" s="223">
        <v>221.54839958738182</v>
      </c>
      <c r="BZ32" s="223">
        <v>255.85807608143213</v>
      </c>
      <c r="CA32" s="223">
        <v>3844.417948100785</v>
      </c>
      <c r="CB32" s="223">
        <v>525.73069302491604</v>
      </c>
      <c r="CC32" s="223">
        <v>1839.0191169809218</v>
      </c>
      <c r="CD32" s="223">
        <v>1656.5279593239263</v>
      </c>
      <c r="CE32" s="225">
        <f t="shared" si="6"/>
        <v>16125.04988196309</v>
      </c>
      <c r="CF32" s="226">
        <v>3610.0429743170539</v>
      </c>
      <c r="CG32" s="226">
        <v>1990.5163084749847</v>
      </c>
      <c r="CH32" s="226">
        <v>925.98284287585841</v>
      </c>
      <c r="CI32" s="226">
        <v>1448.4025636224433</v>
      </c>
      <c r="CJ32" s="226">
        <v>1788.7799777682947</v>
      </c>
      <c r="CK32" s="226">
        <v>1750.9068109263628</v>
      </c>
      <c r="CL32" s="226">
        <v>1094.4271260289747</v>
      </c>
      <c r="CM32" s="226">
        <v>3515.9912779491196</v>
      </c>
      <c r="CN32" s="227">
        <f t="shared" si="11"/>
        <v>16125.049881963092</v>
      </c>
    </row>
    <row r="33" spans="1:115" s="19" customFormat="1" ht="12.75" customHeight="1">
      <c r="A33" s="16">
        <v>1146</v>
      </c>
      <c r="B33" s="5" t="s">
        <v>543</v>
      </c>
      <c r="C33" s="205">
        <v>40688.887807979001</v>
      </c>
      <c r="D33" s="205">
        <v>37929.957550576386</v>
      </c>
      <c r="E33" s="221">
        <f t="shared" si="10"/>
        <v>-6.7805496931316878E-2</v>
      </c>
      <c r="F33" s="205">
        <v>18717.074493579999</v>
      </c>
      <c r="G33" s="205">
        <v>20130.950662515359</v>
      </c>
      <c r="H33" s="221">
        <f t="shared" si="0"/>
        <v>7.5539378198250073E-2</v>
      </c>
      <c r="I33" s="205">
        <v>2646.8207890089998</v>
      </c>
      <c r="J33" s="205">
        <v>3044.8943291705355</v>
      </c>
      <c r="K33" s="221">
        <f t="shared" si="3"/>
        <v>0.15039686170463362</v>
      </c>
      <c r="L33" s="158">
        <v>9336.8820452319596</v>
      </c>
      <c r="M33" s="158">
        <v>9128.9596330958339</v>
      </c>
      <c r="N33" s="159">
        <f t="shared" si="4"/>
        <v>-2.2268934225457504E-2</v>
      </c>
      <c r="O33" s="158"/>
      <c r="P33" s="158"/>
      <c r="Q33" s="159"/>
      <c r="R33" s="160"/>
      <c r="S33" s="158"/>
      <c r="T33" s="159"/>
      <c r="U33" s="217">
        <v>0.29444818547000001</v>
      </c>
      <c r="V33" s="217">
        <v>0.30160861946440765</v>
      </c>
      <c r="W33" s="221" t="str">
        <f t="shared" si="2"/>
        <v>0,7 pt(s)</v>
      </c>
      <c r="X33" s="236">
        <v>522653.96391231503</v>
      </c>
      <c r="Y33" s="236">
        <v>521682.50047717476</v>
      </c>
      <c r="Z33" s="235">
        <f t="shared" si="5"/>
        <v>-1.8587124602832406E-3</v>
      </c>
      <c r="AA33" s="239" t="s">
        <v>543</v>
      </c>
      <c r="AB33" s="199" t="str">
        <f>VLOOKUP($A$33&amp;"_"&amp;AB$42,bassins_diff_tri!$B:$H,AB$41,0)</f>
        <v>Ingénieurs et cadres d'études, R et D en informatique, chefs de projets informatiques</v>
      </c>
      <c r="AC33" s="198">
        <f>VLOOKUP($A$33&amp;"_"&amp;AC$42,bassins_diff_tri!$B:$H,AC$41,0)</f>
        <v>4001.7463392486043</v>
      </c>
      <c r="AD33" s="198">
        <f>VLOOKUP($A$33&amp;"_"&amp;AD$42,bassins_diff_tri!$B:$H,AD$41,0)</f>
        <v>2789.5541977536659</v>
      </c>
      <c r="AE33" s="198">
        <f>VLOOKUP($A$33&amp;"_"&amp;AE$42,bassins_diff_tri!$B:$H,AE$41,0)</f>
        <v>2</v>
      </c>
      <c r="AF33" s="199" t="str">
        <f>VLOOKUP($A$33&amp;"_"&amp;AF$42,bassins_diff_tri!$B:$H,AF$41,0)</f>
        <v>Cadres administratifs, comptables et financiers (hors juristes)</v>
      </c>
      <c r="AG33" s="198">
        <f>VLOOKUP($A$33&amp;"_"&amp;AG$42,bassins_diff_tri!$B:$H,AG$41,0)</f>
        <v>1421.2483607044462</v>
      </c>
      <c r="AH33" s="198">
        <f>VLOOKUP($A$33&amp;"_"&amp;AH$42,bassins_diff_tri!$B:$H,AH$41,0)</f>
        <v>518.8276008248647</v>
      </c>
      <c r="AI33" s="198">
        <f>VLOOKUP($A$33&amp;"_"&amp;AI$42,bassins_diff_tri!$B:$H,AI$41,0)</f>
        <v>16</v>
      </c>
      <c r="AJ33" s="199" t="str">
        <f>VLOOKUP($A$33&amp;"_"&amp;AJ$42,bassins_diff_tri!$B:$H,AJ$41,0)</f>
        <v>Aides, apprentis, employés polyvalents de cuisine (y compris crêpes, pizzas, plonge …)</v>
      </c>
      <c r="AK33" s="198">
        <f>VLOOKUP($A$33&amp;"_"&amp;AK$42,bassins_diff_tri!$B:$H,AK$41,0)</f>
        <v>1245.0027737900273</v>
      </c>
      <c r="AL33" s="198">
        <f>VLOOKUP($A$33&amp;"_"&amp;AL$42,bassins_diff_tri!$B:$H,AL$41,0)</f>
        <v>541.9221268292722</v>
      </c>
      <c r="AM33" s="198">
        <f>VLOOKUP($A$33&amp;"_"&amp;AM$42,bassins_diff_tri!$B:$H,AM$41,0)</f>
        <v>107.75429836379263</v>
      </c>
      <c r="AN33" s="199" t="str">
        <f>VLOOKUP($A$33&amp;"_"&amp;AN$42,bassins_diff_tri!$B:$H,AN$41,0)</f>
        <v>Agents d'entretien de locaux (y compris ATSEM)</v>
      </c>
      <c r="AO33" s="198">
        <f>VLOOKUP($A$33&amp;"_"&amp;AO$42,bassins_diff_tri!$B:$H,AO$41,0)</f>
        <v>1104.3689603325633</v>
      </c>
      <c r="AP33" s="198">
        <f>VLOOKUP($A$33&amp;"_"&amp;AP$42,bassins_diff_tri!$B:$H,AP$41,0)</f>
        <v>231.62002853253892</v>
      </c>
      <c r="AQ33" s="198">
        <f>VLOOKUP($A$33&amp;"_"&amp;AQ$42,bassins_diff_tri!$B:$H,AQ$41,0)</f>
        <v>99.687073048530138</v>
      </c>
      <c r="AR33" s="199" t="str">
        <f>VLOOKUP($A$33&amp;"_"&amp;AR$42,bassins_diff_tri!$B:$H,AR$41,0)</f>
        <v>Ingénieurs et cadres technico-commerciaux</v>
      </c>
      <c r="AS33" s="198">
        <f>VLOOKUP($A$33&amp;"_"&amp;AS$42,bassins_diff_tri!$B:$H,AS$41,0)</f>
        <v>1060.2281057906976</v>
      </c>
      <c r="AT33" s="198">
        <f>VLOOKUP($A$33&amp;"_"&amp;AT$42,bassins_diff_tri!$B:$H,AT$41,0)</f>
        <v>462.12555337407059</v>
      </c>
      <c r="AU33" s="198">
        <f>VLOOKUP($A$33&amp;"_"&amp;AU$42,bassins_diff_tri!$B:$H,AU$41,0)</f>
        <v>0</v>
      </c>
      <c r="AV33" s="199" t="str">
        <f>VLOOKUP($A$33&amp;"_"&amp;AV$42,bassins_diff_tri!$B:$H,AV$41,0)</f>
        <v>Commerciaux (techniciens commerciaux en entreprise)</v>
      </c>
      <c r="AW33" s="198">
        <f>VLOOKUP($A$33&amp;"_"&amp;AW$42,bassins_diff_tri!$B:$H,AW$41,0)</f>
        <v>1043.9235849247884</v>
      </c>
      <c r="AX33" s="198">
        <f>VLOOKUP($A$33&amp;"_"&amp;AX$42,bassins_diff_tri!$B:$H,AX$41,0)</f>
        <v>342.31609161530514</v>
      </c>
      <c r="AY33" s="198">
        <f>VLOOKUP($A$33&amp;"_"&amp;AY$42,bassins_diff_tri!$B:$H,AY$41,0)</f>
        <v>43.24443706364945</v>
      </c>
      <c r="AZ33" s="199" t="str">
        <f>VLOOKUP($A$33&amp;"_"&amp;AZ$42,bassins_diff_tri!$B:$H,AZ$41,0)</f>
        <v>Cadres commerciaux, acheteurs et cadres de la mercatique</v>
      </c>
      <c r="BA33" s="198">
        <f>VLOOKUP($A$33&amp;"_"&amp;BA$42,bassins_diff_tri!$B:$H,BA$41,0)</f>
        <v>1032.6879403778175</v>
      </c>
      <c r="BB33" s="198">
        <f>VLOOKUP($A$33&amp;"_"&amp;BB$42,bassins_diff_tri!$B:$H,BB$41,0)</f>
        <v>584.39485483165731</v>
      </c>
      <c r="BC33" s="198">
        <f>VLOOKUP($A$33&amp;"_"&amp;BC$42,bassins_diff_tri!$B:$H,BC$41,0)</f>
        <v>3</v>
      </c>
      <c r="BD33" s="199" t="str">
        <f>VLOOKUP($A$33&amp;"_"&amp;BD$42,bassins_diff_tri!$B:$H,BD$41,0)</f>
        <v>Agents de sécurité et de surveillance, enquêteurs privés et métiers assimilés</v>
      </c>
      <c r="BE33" s="198">
        <f>VLOOKUP($A$33&amp;"_"&amp;BE$42,bassins_diff_tri!$B:$H,BE$41,0)</f>
        <v>946.13132347978978</v>
      </c>
      <c r="BF33" s="198">
        <f>VLOOKUP($A$33&amp;"_"&amp;BF$42,bassins_diff_tri!$B:$H,BF$41,0)</f>
        <v>73.106929163041215</v>
      </c>
      <c r="BG33" s="198">
        <f>VLOOKUP($A$33&amp;"_"&amp;BG$42,bassins_diff_tri!$B:$H,BG$41,0)</f>
        <v>40.742129095836802</v>
      </c>
      <c r="BH33" s="199" t="str">
        <f>VLOOKUP($A$33&amp;"_"&amp;BH$42,bassins_diff_tri!$B:$H,BH$41,0)</f>
        <v>Agents de services hospitaliers</v>
      </c>
      <c r="BI33" s="198">
        <f>VLOOKUP($A$33&amp;"_"&amp;BI$42,bassins_diff_tri!$B:$H,BI$41,0)</f>
        <v>870.43452470096918</v>
      </c>
      <c r="BJ33" s="198">
        <f>VLOOKUP($A$33&amp;"_"&amp;BJ$42,bassins_diff_tri!$B:$H,BJ$41,0)</f>
        <v>12.393720374472634</v>
      </c>
      <c r="BK33" s="198">
        <f>VLOOKUP($A$33&amp;"_"&amp;BK$42,bassins_diff_tri!$B:$H,BK$41,0)</f>
        <v>178.26248024964843</v>
      </c>
      <c r="BL33" s="199" t="str">
        <f>VLOOKUP($A$33&amp;"_"&amp;BL$42,bassins_diff_tri!$B:$H,BL$41,0)</f>
        <v>Serveurs de cafés, de restaurants et commis</v>
      </c>
      <c r="BM33" s="198">
        <f>VLOOKUP($A$33&amp;"_"&amp;BM$42,bassins_diff_tri!$B:$H,BM$41,0)</f>
        <v>830.25700775708265</v>
      </c>
      <c r="BN33" s="198">
        <f>VLOOKUP($A$33&amp;"_"&amp;BN$42,bassins_diff_tri!$B:$H,BN$41,0)</f>
        <v>496.28648634062228</v>
      </c>
      <c r="BO33" s="198">
        <f>VLOOKUP($A$33&amp;"_"&amp;BO$42,bassins_diff_tri!$B:$H,BO$41,0)</f>
        <v>153.15304189080535</v>
      </c>
      <c r="BP33" s="231"/>
      <c r="BQ33" s="223">
        <v>360.98784254710398</v>
      </c>
      <c r="BR33" s="223">
        <v>2335.5924924580077</v>
      </c>
      <c r="BS33" s="223">
        <v>2054.5108113911037</v>
      </c>
      <c r="BT33" s="223">
        <v>3685.5939750855282</v>
      </c>
      <c r="BU33" s="223">
        <v>29493.27242909465</v>
      </c>
      <c r="BV33" s="223">
        <v>782.17129659762122</v>
      </c>
      <c r="BW33" s="223">
        <v>3299.8969520457777</v>
      </c>
      <c r="BX33" s="223">
        <v>6212.1751762297208</v>
      </c>
      <c r="BY33" s="223">
        <v>1856.8705627001877</v>
      </c>
      <c r="BZ33" s="223">
        <v>944.5045728407523</v>
      </c>
      <c r="CA33" s="223">
        <v>11211.948985286235</v>
      </c>
      <c r="CB33" s="223">
        <v>1356.4884455559059</v>
      </c>
      <c r="CC33" s="223">
        <v>2650.9973399225369</v>
      </c>
      <c r="CD33" s="223">
        <v>1178.219097915905</v>
      </c>
      <c r="CE33" s="225">
        <f t="shared" si="6"/>
        <v>37929.957550576393</v>
      </c>
      <c r="CF33" s="226">
        <v>8168.7556886720886</v>
      </c>
      <c r="CG33" s="226">
        <v>2781.9477051419585</v>
      </c>
      <c r="CH33" s="226">
        <v>2152.9050529870624</v>
      </c>
      <c r="CI33" s="226">
        <v>2820.5412547778019</v>
      </c>
      <c r="CJ33" s="226">
        <v>3569.095183859401</v>
      </c>
      <c r="CK33" s="226">
        <v>3727.0614327450471</v>
      </c>
      <c r="CL33" s="226">
        <v>3849.250427747399</v>
      </c>
      <c r="CM33" s="226">
        <v>10860.400804645611</v>
      </c>
      <c r="CN33" s="227">
        <f t="shared" si="11"/>
        <v>37929.957550576364</v>
      </c>
    </row>
    <row r="34" spans="1:115" s="19" customFormat="1" ht="13.8">
      <c r="A34" s="16">
        <v>1147</v>
      </c>
      <c r="B34" s="5" t="s">
        <v>545</v>
      </c>
      <c r="C34" s="205">
        <v>18846.400431626</v>
      </c>
      <c r="D34" s="205">
        <v>18170.459029403937</v>
      </c>
      <c r="E34" s="221">
        <f t="shared" si="10"/>
        <v>-3.5865809212446198E-2</v>
      </c>
      <c r="F34" s="205">
        <v>7450.670919182</v>
      </c>
      <c r="G34" s="205">
        <v>9502.8701631774711</v>
      </c>
      <c r="H34" s="221">
        <f t="shared" si="0"/>
        <v>0.27543818083711313</v>
      </c>
      <c r="I34" s="205">
        <v>2402.0165803640002</v>
      </c>
      <c r="J34" s="205">
        <v>2253.4784877085913</v>
      </c>
      <c r="K34" s="221">
        <f t="shared" si="3"/>
        <v>-6.1838912299639337E-2</v>
      </c>
      <c r="L34" s="158">
        <v>2431.4449483639301</v>
      </c>
      <c r="M34" s="158">
        <v>2536.6117481595797</v>
      </c>
      <c r="N34" s="159">
        <f t="shared" si="4"/>
        <v>4.3252799067655001E-2</v>
      </c>
      <c r="O34" s="158"/>
      <c r="P34" s="158"/>
      <c r="Q34" s="159"/>
      <c r="R34" s="160"/>
      <c r="S34" s="158"/>
      <c r="T34" s="159"/>
      <c r="U34" s="217">
        <v>0.28283727194000002</v>
      </c>
      <c r="V34" s="217">
        <v>0.2982832057421379</v>
      </c>
      <c r="W34" s="221" t="str">
        <f t="shared" si="2"/>
        <v>1,5 pt(s)</v>
      </c>
      <c r="X34" s="236">
        <v>189695.82647100399</v>
      </c>
      <c r="Y34" s="236">
        <v>173371.23079936893</v>
      </c>
      <c r="Z34" s="235">
        <f t="shared" si="5"/>
        <v>-8.6056693894266401E-2</v>
      </c>
      <c r="AA34" s="239" t="s">
        <v>545</v>
      </c>
      <c r="AB34" s="199" t="str">
        <f>VLOOKUP($A$34&amp;"_"&amp;AB$42,bassins_diff_tri!$B:$H,AB$41,0)</f>
        <v>Artistes, professeurs d'art (musique, danse, spectacles)</v>
      </c>
      <c r="AC34" s="198">
        <f>VLOOKUP($A$34&amp;"_"&amp;AC$42,bassins_diff_tri!$B:$H,AC$41,0)</f>
        <v>1150.6689541049147</v>
      </c>
      <c r="AD34" s="198">
        <f>VLOOKUP($A$34&amp;"_"&amp;AD$42,bassins_diff_tri!$B:$H,AD$41,0)</f>
        <v>0</v>
      </c>
      <c r="AE34" s="198">
        <f>VLOOKUP($A$34&amp;"_"&amp;AE$42,bassins_diff_tri!$B:$H,AE$41,0)</f>
        <v>544.59028419911408</v>
      </c>
      <c r="AF34" s="199" t="str">
        <f>VLOOKUP($A$34&amp;"_"&amp;AF$42,bassins_diff_tri!$B:$H,AF$41,0)</f>
        <v>Agents de sécurité et de surveillance, enquêteurs privés et métiers assimilés</v>
      </c>
      <c r="AG34" s="198">
        <f>VLOOKUP($A$34&amp;"_"&amp;AG$42,bassins_diff_tri!$B:$H,AG$41,0)</f>
        <v>921.6968700265204</v>
      </c>
      <c r="AH34" s="198">
        <f>VLOOKUP($A$34&amp;"_"&amp;AH$42,bassins_diff_tri!$B:$H,AH$41,0)</f>
        <v>759.96432931128766</v>
      </c>
      <c r="AI34" s="198">
        <f>VLOOKUP($A$34&amp;"_"&amp;AI$42,bassins_diff_tri!$B:$H,AI$41,0)</f>
        <v>204.27381492927657</v>
      </c>
      <c r="AJ34" s="199" t="str">
        <f>VLOOKUP($A$34&amp;"_"&amp;AJ$42,bassins_diff_tri!$B:$H,AJ$41,0)</f>
        <v>Ouvriers non qualifiés du second œuvre du bâtiment</v>
      </c>
      <c r="AK34" s="198">
        <f>VLOOKUP($A$34&amp;"_"&amp;AK$42,bassins_diff_tri!$B:$H,AK$41,0)</f>
        <v>771.44789602883668</v>
      </c>
      <c r="AL34" s="198">
        <f>VLOOKUP($A$34&amp;"_"&amp;AL$42,bassins_diff_tri!$B:$H,AL$41,0)</f>
        <v>420.06831826060846</v>
      </c>
      <c r="AM34" s="198">
        <f>VLOOKUP($A$34&amp;"_"&amp;AM$42,bassins_diff_tri!$B:$H,AM$41,0)</f>
        <v>120.70280770530081</v>
      </c>
      <c r="AN34" s="199" t="str">
        <f>VLOOKUP($A$34&amp;"_"&amp;AN$42,bassins_diff_tri!$B:$H,AN$41,0)</f>
        <v>Agents d'entretien de locaux (y compris ATSEM)</v>
      </c>
      <c r="AO34" s="198">
        <f>VLOOKUP($A$34&amp;"_"&amp;AO$42,bassins_diff_tri!$B:$H,AO$41,0)</f>
        <v>671.88527618786566</v>
      </c>
      <c r="AP34" s="198">
        <f>VLOOKUP($A$34&amp;"_"&amp;AP$42,bassins_diff_tri!$B:$H,AP$41,0)</f>
        <v>339.43432549614619</v>
      </c>
      <c r="AQ34" s="198">
        <f>VLOOKUP($A$34&amp;"_"&amp;AQ$42,bassins_diff_tri!$B:$H,AQ$41,0)</f>
        <v>116.65218184742108</v>
      </c>
      <c r="AR34" s="199" t="str">
        <f>VLOOKUP($A$34&amp;"_"&amp;AR$42,bassins_diff_tri!$B:$H,AR$41,0)</f>
        <v>Conducteurs et livreurs sur courte distance</v>
      </c>
      <c r="AS34" s="198">
        <f>VLOOKUP($A$34&amp;"_"&amp;AS$42,bassins_diff_tri!$B:$H,AS$41,0)</f>
        <v>670.36793401674265</v>
      </c>
      <c r="AT34" s="198">
        <f>VLOOKUP($A$34&amp;"_"&amp;AT$42,bassins_diff_tri!$B:$H,AT$41,0)</f>
        <v>351.89477011931456</v>
      </c>
      <c r="AU34" s="198">
        <f>VLOOKUP($A$34&amp;"_"&amp;AU$42,bassins_diff_tri!$B:$H,AU$41,0)</f>
        <v>38.931605812267648</v>
      </c>
      <c r="AV34" s="199" t="str">
        <f>VLOOKUP($A$34&amp;"_"&amp;AV$42,bassins_diff_tri!$B:$H,AV$41,0)</f>
        <v>Techniciens et agents de maîtrise de la maintenance et de l'environnement</v>
      </c>
      <c r="AW34" s="198">
        <f>VLOOKUP($A$34&amp;"_"&amp;AW$42,bassins_diff_tri!$B:$H,AW$41,0)</f>
        <v>631.72342213214552</v>
      </c>
      <c r="AX34" s="198">
        <f>VLOOKUP($A$34&amp;"_"&amp;AX$42,bassins_diff_tri!$B:$H,AX$41,0)</f>
        <v>197.71311184945941</v>
      </c>
      <c r="AY34" s="198">
        <f>VLOOKUP($A$34&amp;"_"&amp;AY$42,bassins_diff_tri!$B:$H,AY$41,0)</f>
        <v>0</v>
      </c>
      <c r="AZ34" s="199" t="str">
        <f>VLOOKUP($A$34&amp;"_"&amp;AZ$42,bassins_diff_tri!$B:$H,AZ$41,0)</f>
        <v>Ouvriers non qualifiés de l'emballage et manutentionnaires</v>
      </c>
      <c r="BA34" s="198">
        <f>VLOOKUP($A$34&amp;"_"&amp;BA$42,bassins_diff_tri!$B:$H,BA$41,0)</f>
        <v>496.452596377578</v>
      </c>
      <c r="BB34" s="198">
        <f>VLOOKUP($A$34&amp;"_"&amp;BB$42,bassins_diff_tri!$B:$H,BB$41,0)</f>
        <v>229.51220313934004</v>
      </c>
      <c r="BC34" s="198">
        <f>VLOOKUP($A$34&amp;"_"&amp;BC$42,bassins_diff_tri!$B:$H,BC$41,0)</f>
        <v>33.686233275686384</v>
      </c>
      <c r="BD34" s="199" t="str">
        <f>VLOOKUP($A$34&amp;"_"&amp;BD$42,bassins_diff_tri!$B:$H,BD$41,0)</f>
        <v>Aides, apprentis, employés polyvalents de cuisine (y compris crêpes, pizzas, plonge …)</v>
      </c>
      <c r="BE34" s="198">
        <f>VLOOKUP($A$34&amp;"_"&amp;BE$42,bassins_diff_tri!$B:$H,BE$41,0)</f>
        <v>488.57585041831408</v>
      </c>
      <c r="BF34" s="198">
        <f>VLOOKUP($A$34&amp;"_"&amp;BF$42,bassins_diff_tri!$B:$H,BF$41,0)</f>
        <v>215.92235422713833</v>
      </c>
      <c r="BG34" s="198">
        <f>VLOOKUP($A$34&amp;"_"&amp;BG$42,bassins_diff_tri!$B:$H,BG$41,0)</f>
        <v>137.98423287063338</v>
      </c>
      <c r="BH34" s="199" t="str">
        <f>VLOOKUP($A$34&amp;"_"&amp;BH$42,bassins_diff_tri!$B:$H,BH$41,0)</f>
        <v>Professionnels de l'animation socioculturelle (animateurs et directeurs)</v>
      </c>
      <c r="BI34" s="198">
        <f>VLOOKUP($A$34&amp;"_"&amp;BI$42,bassins_diff_tri!$B:$H,BI$41,0)</f>
        <v>481.6523281517691</v>
      </c>
      <c r="BJ34" s="198">
        <f>VLOOKUP($A$34&amp;"_"&amp;BJ$42,bassins_diff_tri!$B:$H,BJ$41,0)</f>
        <v>443.25122447728904</v>
      </c>
      <c r="BK34" s="198">
        <f>VLOOKUP($A$34&amp;"_"&amp;BK$42,bassins_diff_tri!$B:$H,BK$41,0)</f>
        <v>298.00361805358261</v>
      </c>
      <c r="BL34" s="199" t="str">
        <f>VLOOKUP($A$34&amp;"_"&amp;BL$42,bassins_diff_tri!$B:$H,BL$41,0)</f>
        <v>Secrétaires bureautiques et assimilés (y compris secrétaires médicales)</v>
      </c>
      <c r="BM34" s="198">
        <f>VLOOKUP($A$34&amp;"_"&amp;BM$42,bassins_diff_tri!$B:$H,BM$41,0)</f>
        <v>474.7249535722168</v>
      </c>
      <c r="BN34" s="198">
        <f>VLOOKUP($A$34&amp;"_"&amp;BN$42,bassins_diff_tri!$B:$H,BN$41,0)</f>
        <v>221.71557867379042</v>
      </c>
      <c r="BO34" s="198">
        <f>VLOOKUP($A$34&amp;"_"&amp;BO$42,bassins_diff_tri!$B:$H,BO$41,0)</f>
        <v>7.2415208661140804</v>
      </c>
      <c r="BP34" s="231"/>
      <c r="BQ34" s="223">
        <v>212.94403589161954</v>
      </c>
      <c r="BR34" s="223">
        <v>556.55528131900542</v>
      </c>
      <c r="BS34" s="223">
        <v>3367.2284422104772</v>
      </c>
      <c r="BT34" s="223">
        <v>1977.1722260701188</v>
      </c>
      <c r="BU34" s="223">
        <v>12056.55904391265</v>
      </c>
      <c r="BV34" s="223">
        <v>1787.2797378749831</v>
      </c>
      <c r="BW34" s="223">
        <v>1199.1645928208216</v>
      </c>
      <c r="BX34" s="223">
        <v>1288.0139325558634</v>
      </c>
      <c r="BY34" s="223">
        <v>209.97972448746648</v>
      </c>
      <c r="BZ34" s="223">
        <v>103.61062943213135</v>
      </c>
      <c r="CA34" s="223">
        <v>3357.8588913008984</v>
      </c>
      <c r="CB34" s="223">
        <v>901.08525600492987</v>
      </c>
      <c r="CC34" s="223">
        <v>1762.5058234297969</v>
      </c>
      <c r="CD34" s="223">
        <v>1447.0604560057718</v>
      </c>
      <c r="CE34" s="225">
        <f t="shared" si="6"/>
        <v>18170.459029403872</v>
      </c>
      <c r="CF34" s="226">
        <v>6153.504581222619</v>
      </c>
      <c r="CG34" s="226">
        <v>2692.5645508575371</v>
      </c>
      <c r="CH34" s="226">
        <v>860.7858122922969</v>
      </c>
      <c r="CI34" s="226">
        <v>1442.6418765024048</v>
      </c>
      <c r="CJ34" s="226">
        <v>2168.7463342335473</v>
      </c>
      <c r="CK34" s="226">
        <v>1118.5688667206773</v>
      </c>
      <c r="CL34" s="226">
        <v>1227.581649868587</v>
      </c>
      <c r="CM34" s="226">
        <v>2506.065357706218</v>
      </c>
      <c r="CN34" s="227">
        <f t="shared" si="11"/>
        <v>18170.459029403886</v>
      </c>
    </row>
    <row r="35" spans="1:115" s="19" customFormat="1" ht="13.8">
      <c r="A35" s="2">
        <v>1148</v>
      </c>
      <c r="B35" s="5" t="s">
        <v>546</v>
      </c>
      <c r="C35" s="205">
        <v>17880.278739575999</v>
      </c>
      <c r="D35" s="205">
        <v>16673.217160368695</v>
      </c>
      <c r="E35" s="221">
        <f t="shared" si="10"/>
        <v>-6.7507984455276282E-2</v>
      </c>
      <c r="F35" s="205">
        <v>6530.5847277270004</v>
      </c>
      <c r="G35" s="205">
        <v>8201.8026181187124</v>
      </c>
      <c r="H35" s="221">
        <f t="shared" si="0"/>
        <v>0.25590631774459593</v>
      </c>
      <c r="I35" s="205">
        <v>4790.6822444970003</v>
      </c>
      <c r="J35" s="205">
        <v>1986.7758241357076</v>
      </c>
      <c r="K35" s="221">
        <f t="shared" si="3"/>
        <v>-0.58528332234560265</v>
      </c>
      <c r="L35" s="158">
        <v>2273.1906058433601</v>
      </c>
      <c r="M35" s="158">
        <v>2456.4368828299689</v>
      </c>
      <c r="N35" s="159">
        <f t="shared" si="4"/>
        <v>8.061192779679982E-2</v>
      </c>
      <c r="O35" s="158"/>
      <c r="P35" s="158"/>
      <c r="Q35" s="159"/>
      <c r="R35" s="160"/>
      <c r="S35" s="158"/>
      <c r="T35" s="159"/>
      <c r="U35" s="217">
        <v>0.26524266433999999</v>
      </c>
      <c r="V35" s="217">
        <v>0.30361216857157358</v>
      </c>
      <c r="W35" s="221" t="str">
        <f t="shared" si="2"/>
        <v>3,8 pt(s)</v>
      </c>
      <c r="X35" s="236">
        <v>159079.11389087999</v>
      </c>
      <c r="Y35" s="236">
        <v>154117.5941270139</v>
      </c>
      <c r="Z35" s="235">
        <f t="shared" si="5"/>
        <v>-3.1189008050858447E-2</v>
      </c>
      <c r="AA35" s="239" t="s">
        <v>546</v>
      </c>
      <c r="AB35" s="199" t="str">
        <f>VLOOKUP($A$35&amp;"_"&amp;AB$42,bassins_diff_tri!$B:$H,AB$41,0)</f>
        <v>Artistes, professeurs d'art (musique, danse, spectacles)</v>
      </c>
      <c r="AC35" s="198">
        <f>VLOOKUP($A$35&amp;"_"&amp;AC$42,bassins_diff_tri!$B:$H,AC$41,0)</f>
        <v>1483.3991570594433</v>
      </c>
      <c r="AD35" s="198">
        <f>VLOOKUP($A$35&amp;"_"&amp;AD$42,bassins_diff_tri!$B:$H,AD$41,0)</f>
        <v>110.46089966855212</v>
      </c>
      <c r="AE35" s="198">
        <f>VLOOKUP($A$35&amp;"_"&amp;AE$42,bassins_diff_tri!$B:$H,AE$41,0)</f>
        <v>638.51137405641293</v>
      </c>
      <c r="AF35" s="199" t="str">
        <f>VLOOKUP($A$35&amp;"_"&amp;AF$42,bassins_diff_tri!$B:$H,AF$41,0)</f>
        <v>Agents de sécurité et de surveillance, enquêteurs privés et métiers assimilés</v>
      </c>
      <c r="AG35" s="198">
        <f>VLOOKUP($A$35&amp;"_"&amp;AG$42,bassins_diff_tri!$B:$H,AG$41,0)</f>
        <v>1238.8761043088248</v>
      </c>
      <c r="AH35" s="198">
        <f>VLOOKUP($A$35&amp;"_"&amp;AH$42,bassins_diff_tri!$B:$H,AH$41,0)</f>
        <v>334.18063578287985</v>
      </c>
      <c r="AI35" s="198">
        <f>VLOOKUP($A$35&amp;"_"&amp;AI$42,bassins_diff_tri!$B:$H,AI$41,0)</f>
        <v>20.582773188893846</v>
      </c>
      <c r="AJ35" s="199" t="str">
        <f>VLOOKUP($A$35&amp;"_"&amp;AJ$42,bassins_diff_tri!$B:$H,AJ$41,0)</f>
        <v>Agents d'entretien de locaux (y compris ATSEM)</v>
      </c>
      <c r="AK35" s="198">
        <f>VLOOKUP($A$35&amp;"_"&amp;AK$42,bassins_diff_tri!$B:$H,AK$41,0)</f>
        <v>703.76364127809757</v>
      </c>
      <c r="AL35" s="198">
        <f>VLOOKUP($A$35&amp;"_"&amp;AL$42,bassins_diff_tri!$B:$H,AL$41,0)</f>
        <v>606.46756772218782</v>
      </c>
      <c r="AM35" s="198">
        <f>VLOOKUP($A$35&amp;"_"&amp;AM$42,bassins_diff_tri!$B:$H,AM$41,0)</f>
        <v>29.282608537965494</v>
      </c>
      <c r="AN35" s="199" t="str">
        <f>VLOOKUP($A$35&amp;"_"&amp;AN$42,bassins_diff_tri!$B:$H,AN$41,0)</f>
        <v>Aides-soignants (aides médico-psychologiques, auxiliaires de puériculture, assistants médicaux…)</v>
      </c>
      <c r="AO35" s="198">
        <f>VLOOKUP($A$35&amp;"_"&amp;AO$42,bassins_diff_tri!$B:$H,AO$41,0)</f>
        <v>580.90932792058766</v>
      </c>
      <c r="AP35" s="198">
        <f>VLOOKUP($A$35&amp;"_"&amp;AP$42,bassins_diff_tri!$B:$H,AP$41,0)</f>
        <v>566.14237356407125</v>
      </c>
      <c r="AQ35" s="198">
        <f>VLOOKUP($A$35&amp;"_"&amp;AQ$42,bassins_diff_tri!$B:$H,AQ$41,0)</f>
        <v>7.6138900940878917</v>
      </c>
      <c r="AR35" s="199" t="str">
        <f>VLOOKUP($A$35&amp;"_"&amp;AR$42,bassins_diff_tri!$B:$H,AR$41,0)</f>
        <v>Ouvriers non qualifiés du second œuvre du bâtiment</v>
      </c>
      <c r="AS35" s="198">
        <f>VLOOKUP($A$35&amp;"_"&amp;AS$42,bassins_diff_tri!$B:$H,AS$41,0)</f>
        <v>491.57275560042672</v>
      </c>
      <c r="AT35" s="198">
        <f>VLOOKUP($A$35&amp;"_"&amp;AT$42,bassins_diff_tri!$B:$H,AT$41,0)</f>
        <v>283.73730587872063</v>
      </c>
      <c r="AU35" s="198">
        <f>VLOOKUP($A$35&amp;"_"&amp;AU$42,bassins_diff_tri!$B:$H,AU$41,0)</f>
        <v>0</v>
      </c>
      <c r="AV35" s="199" t="str">
        <f>VLOOKUP($A$35&amp;"_"&amp;AV$42,bassins_diff_tri!$B:$H,AV$41,0)</f>
        <v>Professionnels des spectacles</v>
      </c>
      <c r="AW35" s="198">
        <f>VLOOKUP($A$35&amp;"_"&amp;AW$42,bassins_diff_tri!$B:$H,AW$41,0)</f>
        <v>472.15498317421805</v>
      </c>
      <c r="AX35" s="198">
        <f>VLOOKUP($A$35&amp;"_"&amp;AX$42,bassins_diff_tri!$B:$H,AX$41,0)</f>
        <v>43.423508787011954</v>
      </c>
      <c r="AY35" s="198">
        <f>VLOOKUP($A$35&amp;"_"&amp;AY$42,bassins_diff_tri!$B:$H,AY$41,0)</f>
        <v>64.990526995943128</v>
      </c>
      <c r="AZ35" s="199" t="str">
        <f>VLOOKUP($A$35&amp;"_"&amp;AZ$42,bassins_diff_tri!$B:$H,AZ$41,0)</f>
        <v>Conducteurs et livreurs sur courte distance</v>
      </c>
      <c r="BA35" s="198">
        <f>VLOOKUP($A$35&amp;"_"&amp;BA$42,bassins_diff_tri!$B:$H,BA$41,0)</f>
        <v>471.06341969726833</v>
      </c>
      <c r="BB35" s="198">
        <f>VLOOKUP($A$35&amp;"_"&amp;BB$42,bassins_diff_tri!$B:$H,BB$41,0)</f>
        <v>125.76738957885439</v>
      </c>
      <c r="BC35" s="198">
        <f>VLOOKUP($A$35&amp;"_"&amp;BC$42,bassins_diff_tri!$B:$H,BC$41,0)</f>
        <v>5.5575218924284631</v>
      </c>
      <c r="BD35" s="199" t="str">
        <f>VLOOKUP($A$35&amp;"_"&amp;BD$42,bassins_diff_tri!$B:$H,BD$41,0)</f>
        <v>Professionnels de l'animation socioculturelle (animateurs et directeurs)</v>
      </c>
      <c r="BE35" s="198">
        <f>VLOOKUP($A$35&amp;"_"&amp;BE$42,bassins_diff_tri!$B:$H,BE$41,0)</f>
        <v>418.4677528175045</v>
      </c>
      <c r="BF35" s="198">
        <f>VLOOKUP($A$35&amp;"_"&amp;BF$42,bassins_diff_tri!$B:$H,BF$41,0)</f>
        <v>147.56242097231379</v>
      </c>
      <c r="BG35" s="198">
        <f>VLOOKUP($A$35&amp;"_"&amp;BG$42,bassins_diff_tri!$B:$H,BG$41,0)</f>
        <v>236.64741094821423</v>
      </c>
      <c r="BH35" s="199" t="str">
        <f>VLOOKUP($A$35&amp;"_"&amp;BH$42,bassins_diff_tri!$B:$H,BH$41,0)</f>
        <v>Conducteurs de véhicules légers (conducteurs de taxis, ambulanciers…)</v>
      </c>
      <c r="BI35" s="198">
        <f>VLOOKUP($A$35&amp;"_"&amp;BI$42,bassins_diff_tri!$B:$H,BI$41,0)</f>
        <v>387.73537365440939</v>
      </c>
      <c r="BJ35" s="198">
        <f>VLOOKUP($A$35&amp;"_"&amp;BJ$42,bassins_diff_tri!$B:$H,BJ$41,0)</f>
        <v>182.31334550886626</v>
      </c>
      <c r="BK35" s="198">
        <f>VLOOKUP($A$35&amp;"_"&amp;BK$42,bassins_diff_tri!$B:$H,BK$41,0)</f>
        <v>0</v>
      </c>
      <c r="BL35" s="199" t="str">
        <f>VLOOKUP($A$35&amp;"_"&amp;BL$42,bassins_diff_tri!$B:$H,BL$41,0)</f>
        <v>Agents d'accueil et d'information, standardistes</v>
      </c>
      <c r="BM35" s="198">
        <f>VLOOKUP($A$35&amp;"_"&amp;BM$42,bassins_diff_tri!$B:$H,BM$41,0)</f>
        <v>350.99380805103999</v>
      </c>
      <c r="BN35" s="198">
        <f>VLOOKUP($A$35&amp;"_"&amp;BN$42,bassins_diff_tri!$B:$H,BN$41,0)</f>
        <v>306.7218529491376</v>
      </c>
      <c r="BO35" s="198">
        <f>VLOOKUP($A$35&amp;"_"&amp;BO$42,bassins_diff_tri!$B:$H,BO$41,0)</f>
        <v>94.663458369326804</v>
      </c>
      <c r="BP35" s="231"/>
      <c r="BQ35" s="223">
        <v>258.93865775707741</v>
      </c>
      <c r="BR35" s="223">
        <v>467.07404306590587</v>
      </c>
      <c r="BS35" s="223">
        <v>2496.9159067735859</v>
      </c>
      <c r="BT35" s="223">
        <v>1707.6351651430357</v>
      </c>
      <c r="BU35" s="223">
        <v>11742.65338762908</v>
      </c>
      <c r="BV35" s="223">
        <v>1117.6003847091652</v>
      </c>
      <c r="BW35" s="223">
        <v>717.07131609783823</v>
      </c>
      <c r="BX35" s="223">
        <v>611.55909140813515</v>
      </c>
      <c r="BY35" s="223">
        <v>80.446748733877953</v>
      </c>
      <c r="BZ35" s="223">
        <v>83.627510493681982</v>
      </c>
      <c r="CA35" s="223">
        <v>3393.8687465947592</v>
      </c>
      <c r="CB35" s="223">
        <v>1339.1844451965044</v>
      </c>
      <c r="CC35" s="223">
        <v>1963.4982044453527</v>
      </c>
      <c r="CD35" s="223">
        <v>2435.7969399497688</v>
      </c>
      <c r="CE35" s="225">
        <f t="shared" si="6"/>
        <v>16673.217160368684</v>
      </c>
      <c r="CF35" s="226">
        <v>6389.4228397705201</v>
      </c>
      <c r="CG35" s="226">
        <v>2137.9790709090066</v>
      </c>
      <c r="CH35" s="226">
        <v>1199.4842507443648</v>
      </c>
      <c r="CI35" s="226">
        <v>1139.441423129716</v>
      </c>
      <c r="CJ35" s="226">
        <v>1754.112324528711</v>
      </c>
      <c r="CK35" s="226">
        <v>831.60076102916878</v>
      </c>
      <c r="CL35" s="226">
        <v>1514.274454141163</v>
      </c>
      <c r="CM35" s="226">
        <v>1706.9020361160367</v>
      </c>
      <c r="CN35" s="227">
        <f t="shared" si="11"/>
        <v>16673.217160368687</v>
      </c>
    </row>
    <row r="36" spans="1:115" s="19" customFormat="1" ht="13.8">
      <c r="A36" s="2">
        <v>1149</v>
      </c>
      <c r="B36" s="5" t="s">
        <v>547</v>
      </c>
      <c r="C36" s="205">
        <v>10248.827645298999</v>
      </c>
      <c r="D36" s="205">
        <v>9630.5954961400439</v>
      </c>
      <c r="E36" s="221">
        <f t="shared" si="10"/>
        <v>-6.0322231044887431E-2</v>
      </c>
      <c r="F36" s="205">
        <v>5263.2762133899996</v>
      </c>
      <c r="G36" s="205">
        <v>5819.5879486838221</v>
      </c>
      <c r="H36" s="221">
        <f t="shared" si="0"/>
        <v>0.10569685358304803</v>
      </c>
      <c r="I36" s="205">
        <v>779.20374808400004</v>
      </c>
      <c r="J36" s="205">
        <v>1188.4480327383103</v>
      </c>
      <c r="K36" s="221">
        <f t="shared" si="3"/>
        <v>0.52520831125441747</v>
      </c>
      <c r="L36" s="158">
        <v>1810.1054695463199</v>
      </c>
      <c r="M36" s="158">
        <v>2323.0530379589236</v>
      </c>
      <c r="N36" s="159">
        <f t="shared" si="4"/>
        <v>0.28337993395554317</v>
      </c>
      <c r="O36" s="158"/>
      <c r="P36" s="158"/>
      <c r="Q36" s="159"/>
      <c r="R36" s="160"/>
      <c r="S36" s="158"/>
      <c r="T36" s="159"/>
      <c r="U36" s="217">
        <v>0.30518385189000002</v>
      </c>
      <c r="V36" s="217">
        <v>0.26908609498183</v>
      </c>
      <c r="W36" s="221" t="str">
        <f t="shared" si="2"/>
        <v>-3,6 pt(s)</v>
      </c>
      <c r="X36" s="236">
        <v>98609.823745059606</v>
      </c>
      <c r="Y36" s="236">
        <v>93175.699374722739</v>
      </c>
      <c r="Z36" s="235">
        <f t="shared" si="5"/>
        <v>-5.5107332758102756E-2</v>
      </c>
      <c r="AA36" s="239" t="s">
        <v>547</v>
      </c>
      <c r="AB36" s="199" t="str">
        <f>VLOOKUP($A$36&amp;"_"&amp;AB$42,bassins_diff_tri!$B:$H,AB$41,0)</f>
        <v>Ouvriers non qualifiés du second œuvre du bâtiment</v>
      </c>
      <c r="AC36" s="198">
        <f>VLOOKUP($A$36&amp;"_"&amp;AC$42,bassins_diff_tri!$B:$H,AC$41,0)</f>
        <v>426.3987336458768</v>
      </c>
      <c r="AD36" s="198">
        <f>VLOOKUP($A$36&amp;"_"&amp;AD$42,bassins_diff_tri!$B:$H,AD$41,0)</f>
        <v>250.76392694938721</v>
      </c>
      <c r="AE36" s="198">
        <f>VLOOKUP($A$36&amp;"_"&amp;AE$42,bassins_diff_tri!$B:$H,AE$41,0)</f>
        <v>0</v>
      </c>
      <c r="AF36" s="199" t="str">
        <f>VLOOKUP($A$36&amp;"_"&amp;AF$42,bassins_diff_tri!$B:$H,AF$41,0)</f>
        <v>Aides, apprentis, employés polyvalents de cuisine (y compris crêpes, pizzas, plonge …)</v>
      </c>
      <c r="AG36" s="198">
        <f>VLOOKUP($A$36&amp;"_"&amp;AG$42,bassins_diff_tri!$B:$H,AG$41,0)</f>
        <v>370.97236626723611</v>
      </c>
      <c r="AH36" s="198">
        <f>VLOOKUP($A$36&amp;"_"&amp;AH$42,bassins_diff_tri!$B:$H,AH$41,0)</f>
        <v>244.03508028646621</v>
      </c>
      <c r="AI36" s="198">
        <f>VLOOKUP($A$36&amp;"_"&amp;AI$42,bassins_diff_tri!$B:$H,AI$41,0)</f>
        <v>63.590755603349912</v>
      </c>
      <c r="AJ36" s="199" t="str">
        <f>VLOOKUP($A$36&amp;"_"&amp;AJ$42,bassins_diff_tri!$B:$H,AJ$41,0)</f>
        <v>Ouvriers non qualifiés du gros œuvre du bâtiment</v>
      </c>
      <c r="AK36" s="198">
        <f>VLOOKUP($A$36&amp;"_"&amp;AK$42,bassins_diff_tri!$B:$H,AK$41,0)</f>
        <v>324.41352801757864</v>
      </c>
      <c r="AL36" s="198">
        <f>VLOOKUP($A$36&amp;"_"&amp;AL$42,bassins_diff_tri!$B:$H,AL$41,0)</f>
        <v>121.69574884474966</v>
      </c>
      <c r="AM36" s="198">
        <f>VLOOKUP($A$36&amp;"_"&amp;AM$42,bassins_diff_tri!$B:$H,AM$41,0)</f>
        <v>46.132161906777625</v>
      </c>
      <c r="AN36" s="199" t="str">
        <f>VLOOKUP($A$36&amp;"_"&amp;AN$42,bassins_diff_tri!$B:$H,AN$41,0)</f>
        <v>Aides à domicile, aides ménagères, travailleuses familiales</v>
      </c>
      <c r="AO36" s="198">
        <f>VLOOKUP($A$36&amp;"_"&amp;AO$42,bassins_diff_tri!$B:$H,AO$41,0)</f>
        <v>322.12610811961014</v>
      </c>
      <c r="AP36" s="198">
        <f>VLOOKUP($A$36&amp;"_"&amp;AP$42,bassins_diff_tri!$B:$H,AP$41,0)</f>
        <v>280.05332819947864</v>
      </c>
      <c r="AQ36" s="198">
        <f>VLOOKUP($A$36&amp;"_"&amp;AQ$42,bassins_diff_tri!$B:$H,AQ$41,0)</f>
        <v>36.459638150027274</v>
      </c>
      <c r="AR36" s="199" t="str">
        <f>VLOOKUP($A$36&amp;"_"&amp;AR$42,bassins_diff_tri!$B:$H,AR$41,0)</f>
        <v>Plombiers, chauffagistes</v>
      </c>
      <c r="AS36" s="198">
        <f>VLOOKUP($A$36&amp;"_"&amp;AS$42,bassins_diff_tri!$B:$H,AS$41,0)</f>
        <v>300.17656934693457</v>
      </c>
      <c r="AT36" s="198">
        <f>VLOOKUP($A$36&amp;"_"&amp;AT$42,bassins_diff_tri!$B:$H,AT$41,0)</f>
        <v>180.82238855627614</v>
      </c>
      <c r="AU36" s="198">
        <f>VLOOKUP($A$36&amp;"_"&amp;AU$42,bassins_diff_tri!$B:$H,AU$41,0)</f>
        <v>19.696318491978463</v>
      </c>
      <c r="AV36" s="199" t="str">
        <f>VLOOKUP($A$36&amp;"_"&amp;AV$42,bassins_diff_tri!$B:$H,AV$41,0)</f>
        <v>Agents de sécurité et de surveillance, enquêteurs privés et métiers assimilés</v>
      </c>
      <c r="AW36" s="198">
        <f>VLOOKUP($A$36&amp;"_"&amp;AW$42,bassins_diff_tri!$B:$H,AW$41,0)</f>
        <v>299.89567594613987</v>
      </c>
      <c r="AX36" s="198">
        <f>VLOOKUP($A$36&amp;"_"&amp;AX$42,bassins_diff_tri!$B:$H,AX$41,0)</f>
        <v>280.0675795905006</v>
      </c>
      <c r="AY36" s="198">
        <f>VLOOKUP($A$36&amp;"_"&amp;AY$42,bassins_diff_tri!$B:$H,AY$41,0)</f>
        <v>0</v>
      </c>
      <c r="AZ36" s="199" t="str">
        <f>VLOOKUP($A$36&amp;"_"&amp;AZ$42,bassins_diff_tri!$B:$H,AZ$41,0)</f>
        <v>Vendeurs en produits alimentaires</v>
      </c>
      <c r="BA36" s="198">
        <f>VLOOKUP($A$36&amp;"_"&amp;BA$42,bassins_diff_tri!$B:$H,BA$41,0)</f>
        <v>272.94967793202233</v>
      </c>
      <c r="BB36" s="198">
        <f>VLOOKUP($A$36&amp;"_"&amp;BB$42,bassins_diff_tri!$B:$H,BB$41,0)</f>
        <v>107.99399082524754</v>
      </c>
      <c r="BC36" s="198">
        <f>VLOOKUP($A$36&amp;"_"&amp;BC$42,bassins_diff_tri!$B:$H,BC$41,0)</f>
        <v>65.794613223448579</v>
      </c>
      <c r="BD36" s="199" t="str">
        <f>VLOOKUP($A$36&amp;"_"&amp;BD$42,bassins_diff_tri!$B:$H,BD$41,0)</f>
        <v>Conducteurs de véhicules légers (conducteurs de taxis, ambulanciers…)</v>
      </c>
      <c r="BE36" s="198">
        <f>VLOOKUP($A$36&amp;"_"&amp;BE$42,bassins_diff_tri!$B:$H,BE$41,0)</f>
        <v>255.71237524090847</v>
      </c>
      <c r="BF36" s="198">
        <f>VLOOKUP($A$36&amp;"_"&amp;BF$42,bassins_diff_tri!$B:$H,BF$41,0)</f>
        <v>173.5863246238037</v>
      </c>
      <c r="BG36" s="198">
        <f>VLOOKUP($A$36&amp;"_"&amp;BG$42,bassins_diff_tri!$B:$H,BG$41,0)</f>
        <v>10</v>
      </c>
      <c r="BH36" s="199" t="str">
        <f>VLOOKUP($A$36&amp;"_"&amp;BH$42,bassins_diff_tri!$B:$H,BH$41,0)</f>
        <v>Educateurs spécialisés</v>
      </c>
      <c r="BI36" s="198">
        <f>VLOOKUP($A$36&amp;"_"&amp;BI$42,bassins_diff_tri!$B:$H,BI$41,0)</f>
        <v>232.48833879298388</v>
      </c>
      <c r="BJ36" s="198">
        <f>VLOOKUP($A$36&amp;"_"&amp;BJ$42,bassins_diff_tri!$B:$H,BJ$41,0)</f>
        <v>172.71706930132109</v>
      </c>
      <c r="BK36" s="198">
        <f>VLOOKUP($A$36&amp;"_"&amp;BK$42,bassins_diff_tri!$B:$H,BK$41,0)</f>
        <v>0</v>
      </c>
      <c r="BL36" s="199" t="str">
        <f>VLOOKUP($A$36&amp;"_"&amp;BL$42,bassins_diff_tri!$B:$H,BL$41,0)</f>
        <v>Agents d'entretien de locaux (y compris ATSEM)</v>
      </c>
      <c r="BM36" s="198">
        <f>VLOOKUP($A$36&amp;"_"&amp;BM$42,bassins_diff_tri!$B:$H,BM$41,0)</f>
        <v>231.77231417052073</v>
      </c>
      <c r="BN36" s="198">
        <f>VLOOKUP($A$36&amp;"_"&amp;BN$42,bassins_diff_tri!$B:$H,BN$41,0)</f>
        <v>50.27762038274242</v>
      </c>
      <c r="BO36" s="198">
        <f>VLOOKUP($A$36&amp;"_"&amp;BO$42,bassins_diff_tri!$B:$H,BO$41,0)</f>
        <v>45.671387455692837</v>
      </c>
      <c r="BP36" s="231"/>
      <c r="BQ36" s="223">
        <v>221.27888151519227</v>
      </c>
      <c r="BR36" s="223">
        <v>154.93261968380983</v>
      </c>
      <c r="BS36" s="223">
        <v>2159.2081467672169</v>
      </c>
      <c r="BT36" s="223">
        <v>1381.7421956618884</v>
      </c>
      <c r="BU36" s="223">
        <v>5713.4336525119397</v>
      </c>
      <c r="BV36" s="223">
        <v>611.75070205206487</v>
      </c>
      <c r="BW36" s="223">
        <v>916.405318919769</v>
      </c>
      <c r="BX36" s="223">
        <v>359.75455275536257</v>
      </c>
      <c r="BY36" s="223">
        <v>81.072644478316704</v>
      </c>
      <c r="BZ36" s="223">
        <v>228.89502423813877</v>
      </c>
      <c r="CA36" s="223">
        <v>1074.4797561303476</v>
      </c>
      <c r="CB36" s="223">
        <v>684.85965313553061</v>
      </c>
      <c r="CC36" s="223">
        <v>1203.5491919113765</v>
      </c>
      <c r="CD36" s="223">
        <v>552.66680889103452</v>
      </c>
      <c r="CE36" s="225">
        <f t="shared" si="6"/>
        <v>9630.5954961400475</v>
      </c>
      <c r="CF36" s="226">
        <v>3350.1177419918622</v>
      </c>
      <c r="CG36" s="226">
        <v>1657.6545190356376</v>
      </c>
      <c r="CH36" s="226">
        <v>997.26962135380302</v>
      </c>
      <c r="CI36" s="226">
        <v>695.87961161571025</v>
      </c>
      <c r="CJ36" s="226">
        <v>1109.2549601850292</v>
      </c>
      <c r="CK36" s="226">
        <v>580.25630929224485</v>
      </c>
      <c r="CL36" s="226">
        <v>498.06484237709515</v>
      </c>
      <c r="CM36" s="226">
        <v>742.09789028866578</v>
      </c>
      <c r="CN36" s="227">
        <f t="shared" si="11"/>
        <v>9630.5954961400457</v>
      </c>
    </row>
    <row r="37" spans="1:115" s="19" customFormat="1" ht="13.8">
      <c r="A37" s="2">
        <v>1150</v>
      </c>
      <c r="B37" s="5" t="s">
        <v>539</v>
      </c>
      <c r="C37" s="205">
        <v>10599.710098482999</v>
      </c>
      <c r="D37" s="205">
        <v>9499.2527586836441</v>
      </c>
      <c r="E37" s="221">
        <f t="shared" si="10"/>
        <v>-0.10381956955189275</v>
      </c>
      <c r="F37" s="205">
        <v>5298.2701736460003</v>
      </c>
      <c r="G37" s="205">
        <v>5950.442330908405</v>
      </c>
      <c r="H37" s="221">
        <f t="shared" si="0"/>
        <v>0.12309152532582401</v>
      </c>
      <c r="I37" s="205">
        <v>2152.2885054479998</v>
      </c>
      <c r="J37" s="205">
        <v>959.06680026185097</v>
      </c>
      <c r="K37" s="221">
        <f t="shared" si="3"/>
        <v>-0.55439672802498152</v>
      </c>
      <c r="L37" s="158">
        <v>1874.4268750684901</v>
      </c>
      <c r="M37" s="158">
        <v>2076.969335591903</v>
      </c>
      <c r="N37" s="159">
        <f t="shared" si="4"/>
        <v>0.10805567462641741</v>
      </c>
      <c r="O37" s="158"/>
      <c r="P37" s="158"/>
      <c r="Q37" s="159"/>
      <c r="R37" s="160"/>
      <c r="S37" s="158"/>
      <c r="T37" s="159"/>
      <c r="U37" s="217">
        <v>0.31432081305999998</v>
      </c>
      <c r="V37" s="217">
        <v>0.29809523110514541</v>
      </c>
      <c r="W37" s="221" t="str">
        <f t="shared" si="2"/>
        <v>-1,6 pt(s)</v>
      </c>
      <c r="X37" s="236">
        <v>111472.014078234</v>
      </c>
      <c r="Y37" s="236">
        <v>110300.46082981805</v>
      </c>
      <c r="Z37" s="235">
        <f t="shared" si="5"/>
        <v>-1.0509841937490494E-2</v>
      </c>
      <c r="AA37" s="239" t="s">
        <v>539</v>
      </c>
      <c r="AB37" s="199" t="str">
        <f>VLOOKUP($A$37&amp;"_"&amp;AB$42,bassins_diff_tri!$B:$H,AB$41,0)</f>
        <v>Agents d'entretien de locaux (y compris ATSEM)</v>
      </c>
      <c r="AC37" s="198">
        <f>VLOOKUP($A$37&amp;"_"&amp;AC$42,bassins_diff_tri!$B:$H,AC$41,0)</f>
        <v>579.97178600727307</v>
      </c>
      <c r="AD37" s="198">
        <f>VLOOKUP($A$37&amp;"_"&amp;AD$42,bassins_diff_tri!$B:$H,AD$41,0)</f>
        <v>198.16952377723405</v>
      </c>
      <c r="AE37" s="198">
        <f>VLOOKUP($A$37&amp;"_"&amp;AE$42,bassins_diff_tri!$B:$H,AE$41,0)</f>
        <v>68.275783471554462</v>
      </c>
      <c r="AF37" s="199" t="str">
        <f>VLOOKUP($A$37&amp;"_"&amp;AF$42,bassins_diff_tri!$B:$H,AF$41,0)</f>
        <v>Aides, apprentis, employés polyvalents de cuisine (y compris crêpes, pizzas, plonge …)</v>
      </c>
      <c r="AG37" s="198">
        <f>VLOOKUP($A$37&amp;"_"&amp;AG$42,bassins_diff_tri!$B:$H,AG$41,0)</f>
        <v>396.24772786915668</v>
      </c>
      <c r="AH37" s="198">
        <f>VLOOKUP($A$37&amp;"_"&amp;AH$42,bassins_diff_tri!$B:$H,AH$41,0)</f>
        <v>128.69230407890348</v>
      </c>
      <c r="AI37" s="198">
        <f>VLOOKUP($A$37&amp;"_"&amp;AI$42,bassins_diff_tri!$B:$H,AI$41,0)</f>
        <v>41.149121148635082</v>
      </c>
      <c r="AJ37" s="199" t="str">
        <f>VLOOKUP($A$37&amp;"_"&amp;AJ$42,bassins_diff_tri!$B:$H,AJ$41,0)</f>
        <v>Professionnels de l'animation socioculturelle (animateurs et directeurs)</v>
      </c>
      <c r="AK37" s="198">
        <f>VLOOKUP($A$37&amp;"_"&amp;AK$42,bassins_diff_tri!$B:$H,AK$41,0)</f>
        <v>379.03319300939762</v>
      </c>
      <c r="AL37" s="198">
        <f>VLOOKUP($A$37&amp;"_"&amp;AL$42,bassins_diff_tri!$B:$H,AL$41,0)</f>
        <v>124.64262516811712</v>
      </c>
      <c r="AM37" s="198">
        <f>VLOOKUP($A$37&amp;"_"&amp;AM$42,bassins_diff_tri!$B:$H,AM$41,0)</f>
        <v>128.86972330637187</v>
      </c>
      <c r="AN37" s="199" t="str">
        <f>VLOOKUP($A$37&amp;"_"&amp;AN$42,bassins_diff_tri!$B:$H,AN$41,0)</f>
        <v>Secrétaires bureautiques et assimilés (y compris secrétaires médicales)</v>
      </c>
      <c r="AO37" s="198">
        <f>VLOOKUP($A$37&amp;"_"&amp;AO$42,bassins_diff_tri!$B:$H,AO$41,0)</f>
        <v>332.9202225718426</v>
      </c>
      <c r="AP37" s="198">
        <f>VLOOKUP($A$37&amp;"_"&amp;AP$42,bassins_diff_tri!$B:$H,AP$41,0)</f>
        <v>201.22359366214741</v>
      </c>
      <c r="AQ37" s="198">
        <f>VLOOKUP($A$37&amp;"_"&amp;AQ$42,bassins_diff_tri!$B:$H,AQ$41,0)</f>
        <v>25.321347964986359</v>
      </c>
      <c r="AR37" s="199" t="str">
        <f>VLOOKUP($A$37&amp;"_"&amp;AR$42,bassins_diff_tri!$B:$H,AR$41,0)</f>
        <v>Aides-soignants (aides médico-psychologiques, auxiliaires de puériculture, assistants médicaux…)</v>
      </c>
      <c r="AS37" s="198">
        <f>VLOOKUP($A$37&amp;"_"&amp;AS$42,bassins_diff_tri!$B:$H,AS$41,0)</f>
        <v>328.41994199218021</v>
      </c>
      <c r="AT37" s="198">
        <f>VLOOKUP($A$37&amp;"_"&amp;AT$42,bassins_diff_tri!$B:$H,AT$41,0)</f>
        <v>307.541152913595</v>
      </c>
      <c r="AU37" s="198">
        <f>VLOOKUP($A$37&amp;"_"&amp;AU$42,bassins_diff_tri!$B:$H,AU$41,0)</f>
        <v>19.014483724862234</v>
      </c>
      <c r="AV37" s="199" t="str">
        <f>VLOOKUP($A$37&amp;"_"&amp;AV$42,bassins_diff_tri!$B:$H,AV$41,0)</f>
        <v>Aides à domicile, aides ménagères, travailleuses familiales</v>
      </c>
      <c r="AW37" s="198">
        <f>VLOOKUP($A$37&amp;"_"&amp;AW$42,bassins_diff_tri!$B:$H,AW$41,0)</f>
        <v>295.59293551664979</v>
      </c>
      <c r="AX37" s="198">
        <f>VLOOKUP($A$37&amp;"_"&amp;AX$42,bassins_diff_tri!$B:$H,AX$41,0)</f>
        <v>256.52430532024408</v>
      </c>
      <c r="AY37" s="198">
        <f>VLOOKUP($A$37&amp;"_"&amp;AY$42,bassins_diff_tri!$B:$H,AY$41,0)</f>
        <v>4.4452577075981345</v>
      </c>
      <c r="AZ37" s="199" t="str">
        <f>VLOOKUP($A$37&amp;"_"&amp;AZ$42,bassins_diff_tri!$B:$H,AZ$41,0)</f>
        <v>Vendeurs en habillement, accessoires et articles de luxe, sport, loisirs et culture</v>
      </c>
      <c r="BA37" s="198">
        <f>VLOOKUP($A$37&amp;"_"&amp;BA$42,bassins_diff_tri!$B:$H,BA$41,0)</f>
        <v>254.92554429770055</v>
      </c>
      <c r="BB37" s="198">
        <f>VLOOKUP($A$37&amp;"_"&amp;BB$42,bassins_diff_tri!$B:$H,BB$41,0)</f>
        <v>146.46127700615426</v>
      </c>
      <c r="BC37" s="198">
        <f>VLOOKUP($A$37&amp;"_"&amp;BC$42,bassins_diff_tri!$B:$H,BC$41,0)</f>
        <v>24.394587432426405</v>
      </c>
      <c r="BD37" s="199" t="str">
        <f>VLOOKUP($A$37&amp;"_"&amp;BD$42,bassins_diff_tri!$B:$H,BD$41,0)</f>
        <v>Plombiers, chauffagistes</v>
      </c>
      <c r="BE37" s="198">
        <f>VLOOKUP($A$37&amp;"_"&amp;BE$42,bassins_diff_tri!$B:$H,BE$41,0)</f>
        <v>243.11029304648537</v>
      </c>
      <c r="BF37" s="198">
        <f>VLOOKUP($A$37&amp;"_"&amp;BF$42,bassins_diff_tri!$B:$H,BF$41,0)</f>
        <v>140.45052666247756</v>
      </c>
      <c r="BG37" s="198">
        <f>VLOOKUP($A$37&amp;"_"&amp;BG$42,bassins_diff_tri!$B:$H,BG$41,0)</f>
        <v>11.679627596591097</v>
      </c>
      <c r="BH37" s="199" t="str">
        <f>VLOOKUP($A$37&amp;"_"&amp;BH$42,bassins_diff_tri!$B:$H,BH$41,0)</f>
        <v>Agents administratifs divers (saisie, assistanat RH, enquêtes…)</v>
      </c>
      <c r="BI37" s="198">
        <f>VLOOKUP($A$37&amp;"_"&amp;BI$42,bassins_diff_tri!$B:$H,BI$41,0)</f>
        <v>221.80014793876461</v>
      </c>
      <c r="BJ37" s="198">
        <f>VLOOKUP($A$37&amp;"_"&amp;BJ$42,bassins_diff_tri!$B:$H,BJ$41,0)</f>
        <v>57.261001856587555</v>
      </c>
      <c r="BK37" s="198">
        <f>VLOOKUP($A$37&amp;"_"&amp;BK$42,bassins_diff_tri!$B:$H,BK$41,0)</f>
        <v>0</v>
      </c>
      <c r="BL37" s="199" t="str">
        <f>VLOOKUP($A$37&amp;"_"&amp;BL$42,bassins_diff_tri!$B:$H,BL$41,0)</f>
        <v>Conducteurs et livreurs sur courte distance</v>
      </c>
      <c r="BM37" s="198">
        <f>VLOOKUP($A$37&amp;"_"&amp;BM$42,bassins_diff_tri!$B:$H,BM$41,0)</f>
        <v>215.30413530394537</v>
      </c>
      <c r="BN37" s="198">
        <f>VLOOKUP($A$37&amp;"_"&amp;BN$42,bassins_diff_tri!$B:$H,BN$41,0)</f>
        <v>116.92393391926063</v>
      </c>
      <c r="BO37" s="198">
        <f>VLOOKUP($A$37&amp;"_"&amp;BO$42,bassins_diff_tri!$B:$H,BO$41,0)</f>
        <v>10</v>
      </c>
      <c r="BP37" s="231"/>
      <c r="BQ37" s="223">
        <v>50.721416565069518</v>
      </c>
      <c r="BR37" s="223">
        <v>473.30729705140612</v>
      </c>
      <c r="BS37" s="223">
        <v>1526.3594148497889</v>
      </c>
      <c r="BT37" s="223">
        <v>1330.3956582333399</v>
      </c>
      <c r="BU37" s="223">
        <v>6118.4689719840362</v>
      </c>
      <c r="BV37" s="223">
        <v>829.51922986930356</v>
      </c>
      <c r="BW37" s="223">
        <v>1007.9083476271933</v>
      </c>
      <c r="BX37" s="223">
        <v>227.03171427789675</v>
      </c>
      <c r="BY37" s="223">
        <v>69.522987935081929</v>
      </c>
      <c r="BZ37" s="223">
        <v>191.9437219861498</v>
      </c>
      <c r="CA37" s="223">
        <v>1303.8534838389869</v>
      </c>
      <c r="CB37" s="223">
        <v>1082.6079847131496</v>
      </c>
      <c r="CC37" s="223">
        <v>996.87317555507968</v>
      </c>
      <c r="CD37" s="223">
        <v>409.20832618118982</v>
      </c>
      <c r="CE37" s="225">
        <f t="shared" si="6"/>
        <v>9499.2527586836404</v>
      </c>
      <c r="CF37" s="226">
        <v>2343.6950913259211</v>
      </c>
      <c r="CG37" s="226">
        <v>1365.0088415306782</v>
      </c>
      <c r="CH37" s="226">
        <v>727.81115523473181</v>
      </c>
      <c r="CI37" s="226">
        <v>912.27941631220585</v>
      </c>
      <c r="CJ37" s="226">
        <v>1075.1807848467768</v>
      </c>
      <c r="CK37" s="226">
        <v>1092.3181384282698</v>
      </c>
      <c r="CL37" s="226">
        <v>532.00897312795917</v>
      </c>
      <c r="CM37" s="226">
        <v>1450.9503578770928</v>
      </c>
      <c r="CN37" s="227">
        <f t="shared" si="11"/>
        <v>9499.2527586836368</v>
      </c>
    </row>
    <row r="38" spans="1:115" s="19" customFormat="1" ht="13.8">
      <c r="A38" s="2">
        <v>1151</v>
      </c>
      <c r="B38" s="5" t="s">
        <v>538</v>
      </c>
      <c r="C38" s="205">
        <v>17977.986407150001</v>
      </c>
      <c r="D38" s="205">
        <v>14811.701421048037</v>
      </c>
      <c r="E38" s="221">
        <f t="shared" si="10"/>
        <v>-0.17612011236379088</v>
      </c>
      <c r="F38" s="205">
        <v>6249.5088649859999</v>
      </c>
      <c r="G38" s="205">
        <v>9489.4177419661082</v>
      </c>
      <c r="H38" s="221">
        <f t="shared" si="0"/>
        <v>0.51842615907504053</v>
      </c>
      <c r="I38" s="205">
        <v>4701.3400026170002</v>
      </c>
      <c r="J38" s="205">
        <v>2029.799416129084</v>
      </c>
      <c r="K38" s="221">
        <f t="shared" si="3"/>
        <v>-0.56825087847311695</v>
      </c>
      <c r="L38" s="158">
        <v>2553.8960624193701</v>
      </c>
      <c r="M38" s="158">
        <v>3372.1742247602638</v>
      </c>
      <c r="N38" s="159">
        <f t="shared" si="4"/>
        <v>0.32040386231134166</v>
      </c>
      <c r="O38" s="158"/>
      <c r="P38" s="158"/>
      <c r="Q38" s="159"/>
      <c r="R38" s="160"/>
      <c r="S38" s="158"/>
      <c r="T38" s="159"/>
      <c r="U38" s="217">
        <v>0.27128946933999998</v>
      </c>
      <c r="V38" s="217">
        <v>0.26701820102282642</v>
      </c>
      <c r="W38" s="221" t="str">
        <f t="shared" si="2"/>
        <v>-0,4 pt(s)</v>
      </c>
      <c r="X38" s="236">
        <v>153309.36803871201</v>
      </c>
      <c r="Y38" s="236">
        <v>156195.11528250441</v>
      </c>
      <c r="Z38" s="235">
        <f t="shared" si="5"/>
        <v>1.8823032673800588E-2</v>
      </c>
      <c r="AA38" s="239" t="s">
        <v>538</v>
      </c>
      <c r="AB38" s="199" t="str">
        <f>VLOOKUP($A$38&amp;"_"&amp;AB$42,bassins_diff_tri!$B:$H,AB$41,0)</f>
        <v>Artistes, professeurs d'art (musique, danse, spectacles)</v>
      </c>
      <c r="AC38" s="198">
        <f>VLOOKUP($A$38&amp;"_"&amp;AC$42,bassins_diff_tri!$B:$H,AC$41,0)</f>
        <v>757.70465059851745</v>
      </c>
      <c r="AD38" s="198">
        <f>VLOOKUP($A$38&amp;"_"&amp;AD$42,bassins_diff_tri!$B:$H,AD$41,0)</f>
        <v>11.795873205291921</v>
      </c>
      <c r="AE38" s="198">
        <f>VLOOKUP($A$38&amp;"_"&amp;AE$42,bassins_diff_tri!$B:$H,AE$41,0)</f>
        <v>422.48999411226407</v>
      </c>
      <c r="AF38" s="199" t="str">
        <f>VLOOKUP($A$38&amp;"_"&amp;AF$42,bassins_diff_tri!$B:$H,AF$41,0)</f>
        <v>Aides à domicile, aides ménagères, travailleuses familiales</v>
      </c>
      <c r="AG38" s="198">
        <f>VLOOKUP($A$38&amp;"_"&amp;AG$42,bassins_diff_tri!$B:$H,AG$41,0)</f>
        <v>756.58189031875122</v>
      </c>
      <c r="AH38" s="198">
        <f>VLOOKUP($A$38&amp;"_"&amp;AH$42,bassins_diff_tri!$B:$H,AH$41,0)</f>
        <v>687.43982187382562</v>
      </c>
      <c r="AI38" s="198">
        <f>VLOOKUP($A$38&amp;"_"&amp;AI$42,bassins_diff_tri!$B:$H,AI$41,0)</f>
        <v>74.70329346775317</v>
      </c>
      <c r="AJ38" s="199" t="str">
        <f>VLOOKUP($A$38&amp;"_"&amp;AJ$42,bassins_diff_tri!$B:$H,AJ$41,0)</f>
        <v>Agents d'entretien de locaux (y compris ATSEM)</v>
      </c>
      <c r="AK38" s="198">
        <f>VLOOKUP($A$38&amp;"_"&amp;AK$42,bassins_diff_tri!$B:$H,AK$41,0)</f>
        <v>637.11819608533926</v>
      </c>
      <c r="AL38" s="198">
        <f>VLOOKUP($A$38&amp;"_"&amp;AL$42,bassins_diff_tri!$B:$H,AL$41,0)</f>
        <v>420.43617158547306</v>
      </c>
      <c r="AM38" s="198">
        <f>VLOOKUP($A$38&amp;"_"&amp;AM$42,bassins_diff_tri!$B:$H,AM$41,0)</f>
        <v>76.3322687747185</v>
      </c>
      <c r="AN38" s="199" t="str">
        <f>VLOOKUP($A$38&amp;"_"&amp;AN$42,bassins_diff_tri!$B:$H,AN$41,0)</f>
        <v>Professionnels de l'animation socioculturelle (animateurs et directeurs)</v>
      </c>
      <c r="AO38" s="198">
        <f>VLOOKUP($A$38&amp;"_"&amp;AO$42,bassins_diff_tri!$B:$H,AO$41,0)</f>
        <v>521.35383562470543</v>
      </c>
      <c r="AP38" s="198">
        <f>VLOOKUP($A$38&amp;"_"&amp;AP$42,bassins_diff_tri!$B:$H,AP$41,0)</f>
        <v>278.76819880920777</v>
      </c>
      <c r="AQ38" s="198">
        <f>VLOOKUP($A$38&amp;"_"&amp;AQ$42,bassins_diff_tri!$B:$H,AQ$41,0)</f>
        <v>188.50560146643136</v>
      </c>
      <c r="AR38" s="199" t="str">
        <f>VLOOKUP($A$38&amp;"_"&amp;AR$42,bassins_diff_tri!$B:$H,AR$41,0)</f>
        <v>Aides-soignants (aides médico-psychologiques, auxiliaires de puériculture, assistants médicaux…)</v>
      </c>
      <c r="AS38" s="198">
        <f>VLOOKUP($A$38&amp;"_"&amp;AS$42,bassins_diff_tri!$B:$H,AS$41,0)</f>
        <v>404.54064688345409</v>
      </c>
      <c r="AT38" s="198">
        <f>VLOOKUP($A$38&amp;"_"&amp;AT$42,bassins_diff_tri!$B:$H,AT$41,0)</f>
        <v>330.21176191236771</v>
      </c>
      <c r="AU38" s="198">
        <f>VLOOKUP($A$38&amp;"_"&amp;AU$42,bassins_diff_tri!$B:$H,AU$41,0)</f>
        <v>36.07332927206194</v>
      </c>
      <c r="AV38" s="199" t="str">
        <f>VLOOKUP($A$38&amp;"_"&amp;AV$42,bassins_diff_tri!$B:$H,AV$41,0)</f>
        <v>Aides, apprentis, employés polyvalents de cuisine (y compris crêpes, pizzas, plonge …)</v>
      </c>
      <c r="AW38" s="198">
        <f>VLOOKUP($A$38&amp;"_"&amp;AW$42,bassins_diff_tri!$B:$H,AW$41,0)</f>
        <v>396.68455738696167</v>
      </c>
      <c r="AX38" s="198">
        <f>VLOOKUP($A$38&amp;"_"&amp;AX$42,bassins_diff_tri!$B:$H,AX$41,0)</f>
        <v>225.12344098816899</v>
      </c>
      <c r="AY38" s="198">
        <f>VLOOKUP($A$38&amp;"_"&amp;AY$42,bassins_diff_tri!$B:$H,AY$41,0)</f>
        <v>122.31705442850519</v>
      </c>
      <c r="AZ38" s="199" t="str">
        <f>VLOOKUP($A$38&amp;"_"&amp;AZ$42,bassins_diff_tri!$B:$H,AZ$41,0)</f>
        <v>Ingénieurs et cadres d'études, R et D en informatique, chefs de projets informatiques</v>
      </c>
      <c r="BA38" s="198">
        <f>VLOOKUP($A$38&amp;"_"&amp;BA$42,bassins_diff_tri!$B:$H,BA$41,0)</f>
        <v>389.76128995955844</v>
      </c>
      <c r="BB38" s="198">
        <f>VLOOKUP($A$38&amp;"_"&amp;BB$42,bassins_diff_tri!$B:$H,BB$41,0)</f>
        <v>200.81049116226399</v>
      </c>
      <c r="BC38" s="198">
        <f>VLOOKUP($A$38&amp;"_"&amp;BC$42,bassins_diff_tri!$B:$H,BC$41,0)</f>
        <v>0</v>
      </c>
      <c r="BD38" s="199" t="str">
        <f>VLOOKUP($A$38&amp;"_"&amp;BD$42,bassins_diff_tri!$B:$H,BD$41,0)</f>
        <v>Ouvriers non qualifiés de l'emballage et manutentionnaires</v>
      </c>
      <c r="BE38" s="198">
        <f>VLOOKUP($A$38&amp;"_"&amp;BE$42,bassins_diff_tri!$B:$H,BE$41,0)</f>
        <v>389.54224882510101</v>
      </c>
      <c r="BF38" s="198">
        <f>VLOOKUP($A$38&amp;"_"&amp;BF$42,bassins_diff_tri!$B:$H,BF$41,0)</f>
        <v>270.18547043245218</v>
      </c>
      <c r="BG38" s="198">
        <f>VLOOKUP($A$38&amp;"_"&amp;BG$42,bassins_diff_tri!$B:$H,BG$41,0)</f>
        <v>135.46072763155155</v>
      </c>
      <c r="BH38" s="199" t="str">
        <f>VLOOKUP($A$38&amp;"_"&amp;BH$42,bassins_diff_tri!$B:$H,BH$41,0)</f>
        <v>Vendeurs en produits alimentaires</v>
      </c>
      <c r="BI38" s="198">
        <f>VLOOKUP($A$38&amp;"_"&amp;BI$42,bassins_diff_tri!$B:$H,BI$41,0)</f>
        <v>370.14077303057462</v>
      </c>
      <c r="BJ38" s="198">
        <f>VLOOKUP($A$38&amp;"_"&amp;BJ$42,bassins_diff_tri!$B:$H,BJ$41,0)</f>
        <v>221.88757339038773</v>
      </c>
      <c r="BK38" s="198">
        <f>VLOOKUP($A$38&amp;"_"&amp;BK$42,bassins_diff_tri!$B:$H,BK$41,0)</f>
        <v>107.42232441457413</v>
      </c>
      <c r="BL38" s="199" t="str">
        <f>VLOOKUP($A$38&amp;"_"&amp;BL$42,bassins_diff_tri!$B:$H,BL$41,0)</f>
        <v>Secrétaires bureautiques et assimilés (y compris secrétaires médicales)</v>
      </c>
      <c r="BM38" s="198">
        <f>VLOOKUP($A$38&amp;"_"&amp;BM$42,bassins_diff_tri!$B:$H,BM$41,0)</f>
        <v>360.14505164830769</v>
      </c>
      <c r="BN38" s="198">
        <f>VLOOKUP($A$38&amp;"_"&amp;BN$42,bassins_diff_tri!$B:$H,BN$41,0)</f>
        <v>154.04029941304941</v>
      </c>
      <c r="BO38" s="198">
        <f>VLOOKUP($A$38&amp;"_"&amp;BO$42,bassins_diff_tri!$B:$H,BO$41,0)</f>
        <v>0</v>
      </c>
      <c r="BP38" s="231"/>
      <c r="BQ38" s="223">
        <v>338.83246927341077</v>
      </c>
      <c r="BR38" s="223">
        <v>271.78084557572913</v>
      </c>
      <c r="BS38" s="223">
        <v>1204.5263930376484</v>
      </c>
      <c r="BT38" s="223">
        <v>1882.8578704613033</v>
      </c>
      <c r="BU38" s="223">
        <v>11113.703842699955</v>
      </c>
      <c r="BV38" s="223">
        <v>620.58732514210442</v>
      </c>
      <c r="BW38" s="223">
        <v>1045.7043769899497</v>
      </c>
      <c r="BX38" s="223">
        <v>1289.3247569853268</v>
      </c>
      <c r="BY38" s="223">
        <v>446.80833762406621</v>
      </c>
      <c r="BZ38" s="223">
        <v>294.54127548284106</v>
      </c>
      <c r="CA38" s="223">
        <v>2817.5111363331639</v>
      </c>
      <c r="CB38" s="223">
        <v>997.29090532727798</v>
      </c>
      <c r="CC38" s="223">
        <v>2027.0716165010695</v>
      </c>
      <c r="CD38" s="223">
        <v>1574.8641123141392</v>
      </c>
      <c r="CE38" s="225">
        <f t="shared" si="6"/>
        <v>14811.701421048047</v>
      </c>
      <c r="CF38" s="226">
        <v>4868.3195125791017</v>
      </c>
      <c r="CG38" s="226">
        <v>2790.356319641216</v>
      </c>
      <c r="CH38" s="226">
        <v>1367.9725552074276</v>
      </c>
      <c r="CI38" s="226">
        <v>1154.8967523542672</v>
      </c>
      <c r="CJ38" s="226">
        <v>1539.5021585413597</v>
      </c>
      <c r="CK38" s="226">
        <v>810.83314732706458</v>
      </c>
      <c r="CL38" s="226">
        <v>651.97025043802557</v>
      </c>
      <c r="CM38" s="226">
        <v>1627.850724959573</v>
      </c>
      <c r="CN38" s="227">
        <f t="shared" si="11"/>
        <v>14811.701421048036</v>
      </c>
    </row>
    <row r="39" spans="1:115" s="19" customFormat="1" ht="13.8">
      <c r="A39" s="2">
        <v>1152</v>
      </c>
      <c r="B39" s="5" t="s">
        <v>179</v>
      </c>
      <c r="C39" s="205">
        <v>15323.554334934999</v>
      </c>
      <c r="D39" s="205">
        <v>14200.93524710324</v>
      </c>
      <c r="E39" s="221">
        <f t="shared" si="10"/>
        <v>-7.3261011335495785E-2</v>
      </c>
      <c r="F39" s="205">
        <v>7674.2007026239999</v>
      </c>
      <c r="G39" s="205">
        <v>7985.6909763293024</v>
      </c>
      <c r="H39" s="221">
        <f t="shared" si="0"/>
        <v>4.0589279037072323E-2</v>
      </c>
      <c r="I39" s="205">
        <v>1441.7109741449999</v>
      </c>
      <c r="J39" s="205">
        <v>2153.0909295994338</v>
      </c>
      <c r="K39" s="221">
        <f t="shared" si="3"/>
        <v>0.49342757890589994</v>
      </c>
      <c r="L39" s="158">
        <v>2074.2024129029401</v>
      </c>
      <c r="M39" s="158">
        <v>2542.7718760231601</v>
      </c>
      <c r="N39" s="159">
        <f t="shared" si="4"/>
        <v>0.22590344134468343</v>
      </c>
      <c r="O39" s="158"/>
      <c r="P39" s="158"/>
      <c r="Q39" s="159"/>
      <c r="R39" s="160"/>
      <c r="S39" s="158"/>
      <c r="T39" s="159"/>
      <c r="U39" s="217">
        <v>0.34893279831999996</v>
      </c>
      <c r="V39" s="217">
        <v>0.27403051740190082</v>
      </c>
      <c r="W39" s="221" t="str">
        <f t="shared" si="2"/>
        <v>-7,5 pt(s)</v>
      </c>
      <c r="X39" s="236">
        <v>121751.375595473</v>
      </c>
      <c r="Y39" s="236">
        <v>126996.38480695199</v>
      </c>
      <c r="Z39" s="235">
        <f t="shared" si="5"/>
        <v>4.307967105772903E-2</v>
      </c>
      <c r="AA39" s="239" t="s">
        <v>179</v>
      </c>
      <c r="AB39" s="199" t="str">
        <f>VLOOKUP($A$39&amp;"_"&amp;AB$42,bassins_diff_tri!$B:$H,AB$41,0)</f>
        <v>Professionnels de l'animation socioculturelle (animateurs et directeurs)</v>
      </c>
      <c r="AC39" s="198">
        <f>VLOOKUP($A$39&amp;"_"&amp;AC$42,bassins_diff_tri!$B:$H,AC$41,0)</f>
        <v>563.11508104488655</v>
      </c>
      <c r="AD39" s="198">
        <f>VLOOKUP($A$39&amp;"_"&amp;AD$42,bassins_diff_tri!$B:$H,AD$41,0)</f>
        <v>249.71367018853726</v>
      </c>
      <c r="AE39" s="198">
        <f>VLOOKUP($A$39&amp;"_"&amp;AE$42,bassins_diff_tri!$B:$H,AE$41,0)</f>
        <v>276.99354001607361</v>
      </c>
      <c r="AF39" s="199" t="str">
        <f>VLOOKUP($A$39&amp;"_"&amp;AF$42,bassins_diff_tri!$B:$H,AF$41,0)</f>
        <v>Artistes, professeurs d'art (musique, danse, spectacles)</v>
      </c>
      <c r="AG39" s="198">
        <f>VLOOKUP($A$39&amp;"_"&amp;AG$42,bassins_diff_tri!$B:$H,AG$41,0)</f>
        <v>551.55645058733671</v>
      </c>
      <c r="AH39" s="198">
        <f>VLOOKUP($A$39&amp;"_"&amp;AH$42,bassins_diff_tri!$B:$H,AH$41,0)</f>
        <v>26.912936301957629</v>
      </c>
      <c r="AI39" s="198">
        <f>VLOOKUP($A$39&amp;"_"&amp;AI$42,bassins_diff_tri!$B:$H,AI$41,0)</f>
        <v>192.72607259335598</v>
      </c>
      <c r="AJ39" s="199" t="str">
        <f>VLOOKUP($A$39&amp;"_"&amp;AJ$42,bassins_diff_tri!$B:$H,AJ$41,0)</f>
        <v>Aides, apprentis, employés polyvalents de cuisine (y compris crêpes, pizzas, plonge …)</v>
      </c>
      <c r="AK39" s="198">
        <f>VLOOKUP($A$39&amp;"_"&amp;AK$42,bassins_diff_tri!$B:$H,AK$41,0)</f>
        <v>532.14671995017648</v>
      </c>
      <c r="AL39" s="198">
        <f>VLOOKUP($A$39&amp;"_"&amp;AL$42,bassins_diff_tri!$B:$H,AL$41,0)</f>
        <v>286.58309381239133</v>
      </c>
      <c r="AM39" s="198">
        <f>VLOOKUP($A$39&amp;"_"&amp;AM$42,bassins_diff_tri!$B:$H,AM$41,0)</f>
        <v>72.221822945651468</v>
      </c>
      <c r="AN39" s="199" t="str">
        <f>VLOOKUP($A$39&amp;"_"&amp;AN$42,bassins_diff_tri!$B:$H,AN$41,0)</f>
        <v>Agents d'entretien de locaux (y compris ATSEM)</v>
      </c>
      <c r="AO39" s="198">
        <f>VLOOKUP($A$39&amp;"_"&amp;AO$42,bassins_diff_tri!$B:$H,AO$41,0)</f>
        <v>514.7684768291474</v>
      </c>
      <c r="AP39" s="198">
        <f>VLOOKUP($A$39&amp;"_"&amp;AP$42,bassins_diff_tri!$B:$H,AP$41,0)</f>
        <v>242.26911619060488</v>
      </c>
      <c r="AQ39" s="198">
        <f>VLOOKUP($A$39&amp;"_"&amp;AQ$42,bassins_diff_tri!$B:$H,AQ$41,0)</f>
        <v>70.166330991036915</v>
      </c>
      <c r="AR39" s="199" t="str">
        <f>VLOOKUP($A$39&amp;"_"&amp;AR$42,bassins_diff_tri!$B:$H,AR$41,0)</f>
        <v>Aides à domicile, aides ménagères, travailleuses familiales</v>
      </c>
      <c r="AS39" s="198">
        <f>VLOOKUP($A$39&amp;"_"&amp;AS$42,bassins_diff_tri!$B:$H,AS$41,0)</f>
        <v>512.65701699685837</v>
      </c>
      <c r="AT39" s="198">
        <f>VLOOKUP($A$39&amp;"_"&amp;AT$42,bassins_diff_tri!$B:$H,AT$41,0)</f>
        <v>408.6591065649647</v>
      </c>
      <c r="AU39" s="198">
        <f>VLOOKUP($A$39&amp;"_"&amp;AU$42,bassins_diff_tri!$B:$H,AU$41,0)</f>
        <v>60.567408437760065</v>
      </c>
      <c r="AV39" s="199" t="str">
        <f>VLOOKUP($A$39&amp;"_"&amp;AV$42,bassins_diff_tri!$B:$H,AV$41,0)</f>
        <v>Aides-soignants (aides médico-psychologiques, auxiliaires de puériculture, assistants médicaux…)</v>
      </c>
      <c r="AW39" s="198">
        <f>VLOOKUP($A$39&amp;"_"&amp;AW$42,bassins_diff_tri!$B:$H,AW$41,0)</f>
        <v>422.39394604555804</v>
      </c>
      <c r="AX39" s="198">
        <f>VLOOKUP($A$39&amp;"_"&amp;AX$42,bassins_diff_tri!$B:$H,AX$41,0)</f>
        <v>248.22355537662048</v>
      </c>
      <c r="AY39" s="198">
        <f>VLOOKUP($A$39&amp;"_"&amp;AY$42,bassins_diff_tri!$B:$H,AY$41,0)</f>
        <v>60.177140309714233</v>
      </c>
      <c r="AZ39" s="199" t="str">
        <f>VLOOKUP($A$39&amp;"_"&amp;AZ$42,bassins_diff_tri!$B:$H,AZ$41,0)</f>
        <v>Conducteurs routiers et grands routiers</v>
      </c>
      <c r="BA39" s="198">
        <f>VLOOKUP($A$39&amp;"_"&amp;BA$42,bassins_diff_tri!$B:$H,BA$41,0)</f>
        <v>406.70613886595117</v>
      </c>
      <c r="BB39" s="198">
        <f>VLOOKUP($A$39&amp;"_"&amp;BB$42,bassins_diff_tri!$B:$H,BB$41,0)</f>
        <v>221.30005516530605</v>
      </c>
      <c r="BC39" s="198">
        <f>VLOOKUP($A$39&amp;"_"&amp;BC$42,bassins_diff_tri!$B:$H,BC$41,0)</f>
        <v>43.543388112487563</v>
      </c>
      <c r="BD39" s="199" t="str">
        <f>VLOOKUP($A$39&amp;"_"&amp;BD$42,bassins_diff_tri!$B:$H,BD$41,0)</f>
        <v>Ouvriers non qualifiés de l'emballage et manutentionnaires</v>
      </c>
      <c r="BE39" s="198">
        <f>VLOOKUP($A$39&amp;"_"&amp;BE$42,bassins_diff_tri!$B:$H,BE$41,0)</f>
        <v>379.64234152590825</v>
      </c>
      <c r="BF39" s="198">
        <f>VLOOKUP($A$39&amp;"_"&amp;BF$42,bassins_diff_tri!$B:$H,BF$41,0)</f>
        <v>166.27381077293944</v>
      </c>
      <c r="BG39" s="198">
        <f>VLOOKUP($A$39&amp;"_"&amp;BG$42,bassins_diff_tri!$B:$H,BG$41,0)</f>
        <v>25.624269610812515</v>
      </c>
      <c r="BH39" s="199" t="str">
        <f>VLOOKUP($A$39&amp;"_"&amp;BH$42,bassins_diff_tri!$B:$H,BH$41,0)</f>
        <v>Serveurs de cafés, de restaurants et commis</v>
      </c>
      <c r="BI39" s="198">
        <f>VLOOKUP($A$39&amp;"_"&amp;BI$42,bassins_diff_tri!$B:$H,BI$41,0)</f>
        <v>340.21426908848451</v>
      </c>
      <c r="BJ39" s="198">
        <f>VLOOKUP($A$39&amp;"_"&amp;BJ$42,bassins_diff_tri!$B:$H,BJ$41,0)</f>
        <v>137.16843565243883</v>
      </c>
      <c r="BK39" s="198">
        <f>VLOOKUP($A$39&amp;"_"&amp;BK$42,bassins_diff_tri!$B:$H,BK$41,0)</f>
        <v>127.44649813275969</v>
      </c>
      <c r="BL39" s="199" t="str">
        <f>VLOOKUP($A$39&amp;"_"&amp;BL$42,bassins_diff_tri!$B:$H,BL$41,0)</f>
        <v>Plombiers, chauffagistes</v>
      </c>
      <c r="BM39" s="198">
        <f>VLOOKUP($A$39&amp;"_"&amp;BM$42,bassins_diff_tri!$B:$H,BM$41,0)</f>
        <v>315.34258601073913</v>
      </c>
      <c r="BN39" s="198">
        <f>VLOOKUP($A$39&amp;"_"&amp;BN$42,bassins_diff_tri!$B:$H,BN$41,0)</f>
        <v>158.77500413112702</v>
      </c>
      <c r="BO39" s="198">
        <f>VLOOKUP($A$39&amp;"_"&amp;BO$42,bassins_diff_tri!$B:$H,BO$41,0)</f>
        <v>0</v>
      </c>
      <c r="BP39" s="231"/>
      <c r="BQ39" s="223">
        <v>545.45490427216487</v>
      </c>
      <c r="BR39" s="223">
        <v>377.47455420255369</v>
      </c>
      <c r="BS39" s="223">
        <v>2151.4879387810447</v>
      </c>
      <c r="BT39" s="223">
        <v>2084.8362892963605</v>
      </c>
      <c r="BU39" s="223">
        <v>9041.6815605511183</v>
      </c>
      <c r="BV39" s="223">
        <v>924.16815988194924</v>
      </c>
      <c r="BW39" s="223">
        <v>1099.7147077689383</v>
      </c>
      <c r="BX39" s="223">
        <v>330.71424705642431</v>
      </c>
      <c r="BY39" s="223">
        <v>92.738924617151255</v>
      </c>
      <c r="BZ39" s="223">
        <v>321.27350119982503</v>
      </c>
      <c r="CA39" s="223">
        <v>1771.0132041127654</v>
      </c>
      <c r="CB39" s="223">
        <v>1120.3116158038397</v>
      </c>
      <c r="CC39" s="223">
        <v>1987.9521272430561</v>
      </c>
      <c r="CD39" s="223">
        <v>1393.7950728671792</v>
      </c>
      <c r="CE39" s="225">
        <f t="shared" si="6"/>
        <v>14200.935247103242</v>
      </c>
      <c r="CF39" s="226">
        <v>4323.1296883361574</v>
      </c>
      <c r="CG39" s="226">
        <v>2443.0760426775596</v>
      </c>
      <c r="CH39" s="226">
        <v>1451.6023338478296</v>
      </c>
      <c r="CI39" s="226">
        <v>1199.9006500358014</v>
      </c>
      <c r="CJ39" s="226">
        <v>1292.3260807095837</v>
      </c>
      <c r="CK39" s="226">
        <v>1114.5273796165075</v>
      </c>
      <c r="CL39" s="226">
        <v>831.19584171660483</v>
      </c>
      <c r="CM39" s="226">
        <v>1545.1772301631968</v>
      </c>
      <c r="CN39" s="227">
        <f t="shared" si="11"/>
        <v>14200.93524710324</v>
      </c>
    </row>
    <row r="40" spans="1:115" s="19" customFormat="1" ht="13.8">
      <c r="A40" s="2">
        <v>1153</v>
      </c>
      <c r="B40" s="5" t="s">
        <v>536</v>
      </c>
      <c r="C40" s="205">
        <v>2347.493402868</v>
      </c>
      <c r="D40" s="205">
        <v>2336.8449270214651</v>
      </c>
      <c r="E40" s="221">
        <f t="shared" si="10"/>
        <v>-4.5361046951294393E-3</v>
      </c>
      <c r="F40" s="205">
        <v>1064.9398964239999</v>
      </c>
      <c r="G40" s="205">
        <v>1143.3229548822928</v>
      </c>
      <c r="H40" s="221">
        <f t="shared" si="0"/>
        <v>7.3603269744610289E-2</v>
      </c>
      <c r="I40" s="205">
        <v>488.91130237499999</v>
      </c>
      <c r="J40" s="205">
        <v>440.97538302976545</v>
      </c>
      <c r="K40" s="221">
        <f t="shared" si="3"/>
        <v>-9.8046249109756123E-2</v>
      </c>
      <c r="L40" s="158"/>
      <c r="M40" s="158"/>
      <c r="N40" s="159"/>
      <c r="O40" s="158"/>
      <c r="P40" s="158"/>
      <c r="Q40" s="159"/>
      <c r="R40" s="160"/>
      <c r="S40" s="158"/>
      <c r="T40" s="159"/>
      <c r="U40" s="217">
        <v>0.29687305537000003</v>
      </c>
      <c r="V40" s="217">
        <v>0.2598489174633532</v>
      </c>
      <c r="W40" s="221" t="str">
        <f t="shared" si="2"/>
        <v>-3,7 pt(s)</v>
      </c>
      <c r="X40" s="236"/>
      <c r="Y40" s="236"/>
      <c r="Z40" s="235"/>
      <c r="AA40" s="239" t="s">
        <v>536</v>
      </c>
      <c r="AB40" s="199" t="str">
        <f>VLOOKUP($A$40&amp;"_"&amp;AB$42,bassins_diff_tri!$B:$H,AB$41,0)</f>
        <v>Aides-soignants (aides médico-psychologiques, auxiliaires de puériculture, assistants médicaux…)</v>
      </c>
      <c r="AC40" s="198">
        <f>VLOOKUP($A$40&amp;"_"&amp;AC$42,bassins_diff_tri!$B:$H,AC$41,0)</f>
        <v>130.41079883878626</v>
      </c>
      <c r="AD40" s="198">
        <f>VLOOKUP($A$40&amp;"_"&amp;AD$42,bassins_diff_tri!$B:$H,AD$41,0)</f>
        <v>99.749885724691552</v>
      </c>
      <c r="AE40" s="198">
        <f>VLOOKUP($A$40&amp;"_"&amp;AE$42,bassins_diff_tri!$B:$H,AE$41,0)</f>
        <v>20.648311931427838</v>
      </c>
      <c r="AF40" s="199" t="str">
        <f>VLOOKUP($A$40&amp;"_"&amp;AF$42,bassins_diff_tri!$B:$H,AF$41,0)</f>
        <v>Agents de sécurité et de surveillance, enquêteurs privés et métiers assimilés</v>
      </c>
      <c r="AG40" s="198">
        <f>VLOOKUP($A$40&amp;"_"&amp;AG$42,bassins_diff_tri!$B:$H,AG$41,0)</f>
        <v>111.87427330847137</v>
      </c>
      <c r="AH40" s="198">
        <f>VLOOKUP($A$40&amp;"_"&amp;AH$42,bassins_diff_tri!$B:$H,AH$41,0)</f>
        <v>0</v>
      </c>
      <c r="AI40" s="198">
        <f>VLOOKUP($A$40&amp;"_"&amp;AI$42,bassins_diff_tri!$B:$H,AI$41,0)</f>
        <v>22.374854661694275</v>
      </c>
      <c r="AJ40" s="199" t="str">
        <f>VLOOKUP($A$40&amp;"_"&amp;AJ$42,bassins_diff_tri!$B:$H,AJ$41,0)</f>
        <v>Aides, apprentis, employés polyvalents de cuisine (y compris crêpes, pizzas, plonge …)</v>
      </c>
      <c r="AK40" s="198">
        <f>VLOOKUP($A$40&amp;"_"&amp;AK$42,bassins_diff_tri!$B:$H,AK$41,0)</f>
        <v>103.14914208467711</v>
      </c>
      <c r="AL40" s="198">
        <f>VLOOKUP($A$40&amp;"_"&amp;AL$42,bassins_diff_tri!$B:$H,AL$41,0)</f>
        <v>32.930499778728688</v>
      </c>
      <c r="AM40" s="198">
        <f>VLOOKUP($A$40&amp;"_"&amp;AM$42,bassins_diff_tri!$B:$H,AM$41,0)</f>
        <v>19</v>
      </c>
      <c r="AN40" s="199" t="str">
        <f>VLOOKUP($A$40&amp;"_"&amp;AN$42,bassins_diff_tri!$B:$H,AN$41,0)</f>
        <v>Photographes</v>
      </c>
      <c r="AO40" s="198">
        <f>VLOOKUP($A$40&amp;"_"&amp;AO$42,bassins_diff_tri!$B:$H,AO$41,0)</f>
        <v>96.342557150718434</v>
      </c>
      <c r="AP40" s="198">
        <f>VLOOKUP($A$40&amp;"_"&amp;AP$42,bassins_diff_tri!$B:$H,AP$41,0)</f>
        <v>0</v>
      </c>
      <c r="AQ40" s="198">
        <f>VLOOKUP($A$40&amp;"_"&amp;AQ$42,bassins_diff_tri!$B:$H,AQ$41,0)</f>
        <v>0</v>
      </c>
      <c r="AR40" s="199" t="str">
        <f>VLOOKUP($A$40&amp;"_"&amp;AR$42,bassins_diff_tri!$B:$H,AR$41,0)</f>
        <v>Serveurs de cafés, de restaurants et commis</v>
      </c>
      <c r="AS40" s="198">
        <f>VLOOKUP($A$40&amp;"_"&amp;AS$42,bassins_diff_tri!$B:$H,AS$41,0)</f>
        <v>81.660348789721411</v>
      </c>
      <c r="AT40" s="198">
        <f>VLOOKUP($A$40&amp;"_"&amp;AT$42,bassins_diff_tri!$B:$H,AT$41,0)</f>
        <v>30.77705710811345</v>
      </c>
      <c r="AU40" s="198">
        <f>VLOOKUP($A$40&amp;"_"&amp;AU$42,bassins_diff_tri!$B:$H,AU$41,0)</f>
        <v>38.310444102681892</v>
      </c>
      <c r="AV40" s="199" t="str">
        <f>VLOOKUP($A$40&amp;"_"&amp;AV$42,bassins_diff_tri!$B:$H,AV$41,0)</f>
        <v>Employés de libre-service</v>
      </c>
      <c r="AW40" s="198">
        <f>VLOOKUP($A$40&amp;"_"&amp;AW$42,bassins_diff_tri!$B:$H,AW$41,0)</f>
        <v>80.819321031647831</v>
      </c>
      <c r="AX40" s="198">
        <f>VLOOKUP($A$40&amp;"_"&amp;AX$42,bassins_diff_tri!$B:$H,AX$41,0)</f>
        <v>41.093016073104977</v>
      </c>
      <c r="AY40" s="198">
        <f>VLOOKUP($A$40&amp;"_"&amp;AY$42,bassins_diff_tri!$B:$H,AY$41,0)</f>
        <v>20</v>
      </c>
      <c r="AZ40" s="199" t="str">
        <f>VLOOKUP($A$40&amp;"_"&amp;AZ$42,bassins_diff_tri!$B:$H,AZ$41,0)</f>
        <v>Aides à domicile, aides ménagères, travailleuses familiales</v>
      </c>
      <c r="BA40" s="198">
        <f>VLOOKUP($A$40&amp;"_"&amp;BA$42,bassins_diff_tri!$B:$H,BA$41,0)</f>
        <v>80.013342271029686</v>
      </c>
      <c r="BB40" s="198">
        <f>VLOOKUP($A$40&amp;"_"&amp;BB$42,bassins_diff_tri!$B:$H,BB$41,0)</f>
        <v>17.077225347318894</v>
      </c>
      <c r="BC40" s="198">
        <f>VLOOKUP($A$40&amp;"_"&amp;BC$42,bassins_diff_tri!$B:$H,BC$41,0)</f>
        <v>3.2713493638923139</v>
      </c>
      <c r="BD40" s="199" t="str">
        <f>VLOOKUP($A$40&amp;"_"&amp;BD$42,bassins_diff_tri!$B:$H,BD$41,0)</f>
        <v>Maçons</v>
      </c>
      <c r="BE40" s="198">
        <f>VLOOKUP($A$40&amp;"_"&amp;BE$42,bassins_diff_tri!$B:$H,BE$41,0)</f>
        <v>75.732987232615926</v>
      </c>
      <c r="BF40" s="198">
        <f>VLOOKUP($A$40&amp;"_"&amp;BF$42,bassins_diff_tri!$B:$H,BF$41,0)</f>
        <v>51.87861132628862</v>
      </c>
      <c r="BG40" s="198">
        <f>VLOOKUP($A$40&amp;"_"&amp;BG$42,bassins_diff_tri!$B:$H,BG$41,0)</f>
        <v>16.460228167654055</v>
      </c>
      <c r="BH40" s="199" t="str">
        <f>VLOOKUP($A$40&amp;"_"&amp;BH$42,bassins_diff_tri!$B:$H,BH$41,0)</f>
        <v>Ouvriers non qualifiés du second œuvre du bâtiment</v>
      </c>
      <c r="BI40" s="198">
        <f>VLOOKUP($A$40&amp;"_"&amp;BI$42,bassins_diff_tri!$B:$H,BI$41,0)</f>
        <v>75.490852820203415</v>
      </c>
      <c r="BJ40" s="198">
        <f>VLOOKUP($A$40&amp;"_"&amp;BJ$42,bassins_diff_tri!$B:$H,BJ$41,0)</f>
        <v>49.748528648118722</v>
      </c>
      <c r="BK40" s="198">
        <f>VLOOKUP($A$40&amp;"_"&amp;BK$42,bassins_diff_tri!$B:$H,BK$41,0)</f>
        <v>0</v>
      </c>
      <c r="BL40" s="199" t="str">
        <f>VLOOKUP($A$40&amp;"_"&amp;BL$42,bassins_diff_tri!$B:$H,BL$41,0)</f>
        <v>Artistes, professeurs d'art (musique, danse, spectacles)</v>
      </c>
      <c r="BM40" s="198">
        <f>VLOOKUP($A$40&amp;"_"&amp;BM$42,bassins_diff_tri!$B:$H,BM$41,0)</f>
        <v>67.607375151612729</v>
      </c>
      <c r="BN40" s="198">
        <f>VLOOKUP($A$40&amp;"_"&amp;BN$42,bassins_diff_tri!$B:$H,BN$41,0)</f>
        <v>0</v>
      </c>
      <c r="BO40" s="198">
        <f>VLOOKUP($A$40&amp;"_"&amp;BO$42,bassins_diff_tri!$B:$H,BO$41,0)</f>
        <v>20.442775988077109</v>
      </c>
      <c r="BP40" s="231"/>
      <c r="BQ40" s="223">
        <v>167.9428287066836</v>
      </c>
      <c r="BR40" s="223">
        <v>51.302704470017424</v>
      </c>
      <c r="BS40" s="223">
        <v>350.43498955451912</v>
      </c>
      <c r="BT40" s="223">
        <v>370.65212537860759</v>
      </c>
      <c r="BU40" s="223">
        <v>1396.5122789116372</v>
      </c>
      <c r="BV40" s="223">
        <v>68.961149232614346</v>
      </c>
      <c r="BW40" s="223">
        <v>266.88090807251274</v>
      </c>
      <c r="BX40" s="223">
        <v>37.078696290040739</v>
      </c>
      <c r="BY40" s="223">
        <v>77.221449296353541</v>
      </c>
      <c r="BZ40" s="223">
        <v>7.0011040581359492</v>
      </c>
      <c r="CA40" s="223">
        <v>289.88707274984989</v>
      </c>
      <c r="CB40" s="223">
        <v>83.991830151862686</v>
      </c>
      <c r="CC40" s="223">
        <v>279.98737484302427</v>
      </c>
      <c r="CD40" s="223">
        <v>285.50269421724283</v>
      </c>
      <c r="CE40" s="225">
        <f t="shared" si="6"/>
        <v>2336.8449270214651</v>
      </c>
      <c r="CF40" s="226">
        <v>581.5761613192517</v>
      </c>
      <c r="CG40" s="226">
        <v>552.26396492171841</v>
      </c>
      <c r="CH40" s="226">
        <v>162.3226564906318</v>
      </c>
      <c r="CI40" s="226">
        <v>316.1984186649226</v>
      </c>
      <c r="CJ40" s="226">
        <v>318.82250602816475</v>
      </c>
      <c r="CK40" s="226">
        <v>130.51779023749603</v>
      </c>
      <c r="CL40" s="226">
        <v>140.5083722308585</v>
      </c>
      <c r="CM40" s="226">
        <v>134.63505712842121</v>
      </c>
      <c r="CN40" s="227">
        <f t="shared" si="11"/>
        <v>2336.8449270214651</v>
      </c>
    </row>
    <row r="41" spans="1:115" s="19" customFormat="1" ht="16.5" customHeight="1">
      <c r="A41" s="2"/>
      <c r="B41" s="5"/>
      <c r="C41" s="206"/>
      <c r="D41" s="161"/>
      <c r="E41" s="161"/>
      <c r="F41" s="212"/>
      <c r="G41" s="162"/>
      <c r="H41" s="161"/>
      <c r="I41" s="206"/>
      <c r="J41" s="161"/>
      <c r="K41" s="161"/>
      <c r="L41" s="161"/>
      <c r="M41" s="161"/>
      <c r="N41" s="161"/>
      <c r="O41" s="161"/>
      <c r="P41" s="161"/>
      <c r="Q41" s="161"/>
      <c r="R41" s="161"/>
      <c r="S41" s="158"/>
      <c r="T41" s="161"/>
      <c r="U41" s="206"/>
      <c r="V41" s="161"/>
      <c r="W41" s="161"/>
      <c r="X41" s="161"/>
      <c r="Y41" s="161"/>
      <c r="Z41" s="161"/>
      <c r="AA41" s="206"/>
      <c r="AB41" s="152">
        <v>3</v>
      </c>
      <c r="AC41" s="147">
        <v>5</v>
      </c>
      <c r="AD41" s="147">
        <v>6</v>
      </c>
      <c r="AE41" s="147">
        <v>7</v>
      </c>
      <c r="AF41" s="152">
        <v>3</v>
      </c>
      <c r="AG41" s="147">
        <v>5</v>
      </c>
      <c r="AH41" s="147">
        <v>6</v>
      </c>
      <c r="AI41" s="147">
        <v>7</v>
      </c>
      <c r="AJ41" s="152">
        <v>3</v>
      </c>
      <c r="AK41" s="147">
        <v>5</v>
      </c>
      <c r="AL41" s="147">
        <v>6</v>
      </c>
      <c r="AM41" s="147">
        <v>7</v>
      </c>
      <c r="AN41" s="152">
        <v>3</v>
      </c>
      <c r="AO41" s="147">
        <v>5</v>
      </c>
      <c r="AP41" s="147">
        <v>6</v>
      </c>
      <c r="AQ41" s="147">
        <v>7</v>
      </c>
      <c r="AR41" s="152">
        <v>3</v>
      </c>
      <c r="AS41" s="147">
        <v>5</v>
      </c>
      <c r="AT41" s="147">
        <v>6</v>
      </c>
      <c r="AU41" s="147">
        <v>7</v>
      </c>
      <c r="AV41" s="152">
        <v>3</v>
      </c>
      <c r="AW41" s="147">
        <v>5</v>
      </c>
      <c r="AX41" s="147">
        <v>6</v>
      </c>
      <c r="AY41" s="147">
        <v>7</v>
      </c>
      <c r="AZ41" s="152">
        <v>3</v>
      </c>
      <c r="BA41" s="147">
        <v>5</v>
      </c>
      <c r="BB41" s="147">
        <v>6</v>
      </c>
      <c r="BC41" s="147">
        <v>7</v>
      </c>
      <c r="BD41" s="152">
        <v>3</v>
      </c>
      <c r="BE41" s="147">
        <v>5</v>
      </c>
      <c r="BF41" s="147">
        <v>6</v>
      </c>
      <c r="BG41" s="147">
        <v>7</v>
      </c>
      <c r="BH41" s="152">
        <v>3</v>
      </c>
      <c r="BI41" s="147">
        <v>5</v>
      </c>
      <c r="BJ41" s="147">
        <v>6</v>
      </c>
      <c r="BK41" s="147">
        <v>7</v>
      </c>
      <c r="BL41" s="152">
        <v>3</v>
      </c>
      <c r="BM41" s="147">
        <v>5</v>
      </c>
      <c r="BN41" s="147">
        <v>6</v>
      </c>
      <c r="BO41" s="147">
        <v>7</v>
      </c>
      <c r="BP41" s="161"/>
      <c r="BQ41" s="161"/>
      <c r="BR41" s="161"/>
      <c r="BS41" s="161"/>
      <c r="BT41" s="161"/>
      <c r="BU41" s="161"/>
      <c r="BV41" s="161"/>
      <c r="BW41" s="161"/>
      <c r="BX41" s="161"/>
      <c r="BY41" s="161"/>
      <c r="BZ41" s="161"/>
      <c r="CA41" s="161"/>
      <c r="CB41" s="161"/>
      <c r="CC41" s="161"/>
      <c r="CD41" s="161"/>
      <c r="CE41" s="161"/>
      <c r="CF41" s="161"/>
      <c r="CG41" s="161"/>
      <c r="CH41" s="161"/>
      <c r="CI41" s="161"/>
      <c r="CJ41" s="161"/>
      <c r="CK41" s="161"/>
      <c r="CL41" s="161"/>
      <c r="CM41" s="161"/>
      <c r="CN41" s="16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</row>
    <row r="42" spans="1:115" s="19" customFormat="1">
      <c r="A42" s="2"/>
      <c r="B42" s="5"/>
      <c r="C42" s="206"/>
      <c r="D42" s="161"/>
      <c r="E42" s="161"/>
      <c r="F42" s="206"/>
      <c r="G42" s="161"/>
      <c r="H42" s="161"/>
      <c r="I42" s="206"/>
      <c r="J42" s="161"/>
      <c r="K42" s="161"/>
      <c r="L42" s="161"/>
      <c r="M42" s="161"/>
      <c r="N42" s="161"/>
      <c r="O42" s="161"/>
      <c r="P42" s="161"/>
      <c r="Q42" s="161"/>
      <c r="R42" s="161"/>
      <c r="S42" s="158"/>
      <c r="T42" s="161"/>
      <c r="U42" s="218"/>
      <c r="V42" s="163"/>
      <c r="W42" s="163"/>
      <c r="X42" s="161"/>
      <c r="Y42" s="161"/>
      <c r="Z42" s="161"/>
      <c r="AA42" s="206"/>
      <c r="AB42" s="161">
        <v>1</v>
      </c>
      <c r="AC42" s="161">
        <v>1</v>
      </c>
      <c r="AD42" s="161">
        <v>1</v>
      </c>
      <c r="AE42" s="161">
        <v>1</v>
      </c>
      <c r="AF42" s="161">
        <v>2</v>
      </c>
      <c r="AG42" s="161">
        <v>2</v>
      </c>
      <c r="AH42" s="161">
        <v>2</v>
      </c>
      <c r="AI42" s="161">
        <v>2</v>
      </c>
      <c r="AJ42" s="161">
        <v>3</v>
      </c>
      <c r="AK42" s="161">
        <v>3</v>
      </c>
      <c r="AL42" s="161">
        <v>3</v>
      </c>
      <c r="AM42" s="161">
        <v>3</v>
      </c>
      <c r="AN42" s="161">
        <v>4</v>
      </c>
      <c r="AO42" s="161">
        <v>4</v>
      </c>
      <c r="AP42" s="161">
        <v>4</v>
      </c>
      <c r="AQ42" s="161">
        <v>4</v>
      </c>
      <c r="AR42" s="161">
        <v>5</v>
      </c>
      <c r="AS42" s="161">
        <v>5</v>
      </c>
      <c r="AT42" s="161">
        <v>5</v>
      </c>
      <c r="AU42" s="161">
        <v>5</v>
      </c>
      <c r="AV42" s="161">
        <v>6</v>
      </c>
      <c r="AW42" s="161">
        <v>6</v>
      </c>
      <c r="AX42" s="161">
        <v>6</v>
      </c>
      <c r="AY42" s="161">
        <v>6</v>
      </c>
      <c r="AZ42" s="161">
        <v>7</v>
      </c>
      <c r="BA42" s="161">
        <v>7</v>
      </c>
      <c r="BB42" s="161">
        <v>7</v>
      </c>
      <c r="BC42" s="161">
        <v>7</v>
      </c>
      <c r="BD42" s="161">
        <v>8</v>
      </c>
      <c r="BE42" s="161">
        <v>8</v>
      </c>
      <c r="BF42" s="161">
        <v>8</v>
      </c>
      <c r="BG42" s="161">
        <v>8</v>
      </c>
      <c r="BH42" s="161">
        <v>9</v>
      </c>
      <c r="BI42" s="161">
        <v>9</v>
      </c>
      <c r="BJ42" s="161">
        <v>9</v>
      </c>
      <c r="BK42" s="161">
        <v>9</v>
      </c>
      <c r="BL42" s="161">
        <v>10</v>
      </c>
      <c r="BM42" s="161">
        <v>10</v>
      </c>
      <c r="BN42" s="161">
        <v>10</v>
      </c>
      <c r="BO42" s="161">
        <v>10</v>
      </c>
      <c r="BP42" s="161"/>
      <c r="BQ42" s="161"/>
      <c r="BR42" s="161"/>
      <c r="BS42" s="161"/>
      <c r="BT42" s="161"/>
      <c r="BU42" s="161"/>
      <c r="BV42" s="161"/>
      <c r="BW42" s="161"/>
      <c r="BX42" s="161"/>
      <c r="BY42" s="161"/>
      <c r="BZ42" s="161"/>
      <c r="CA42" s="161"/>
      <c r="CB42" s="161"/>
      <c r="CC42" s="161"/>
      <c r="CD42" s="161"/>
      <c r="CE42" s="161"/>
      <c r="CF42" s="161"/>
      <c r="CG42" s="161"/>
      <c r="CH42" s="161"/>
      <c r="CI42" s="161"/>
      <c r="CJ42" s="161"/>
      <c r="CK42" s="161"/>
      <c r="CL42" s="161"/>
      <c r="CM42" s="161"/>
      <c r="CN42" s="16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</row>
    <row r="43" spans="1:115" s="19" customFormat="1" ht="13.8">
      <c r="A43" s="2"/>
      <c r="B43" s="5"/>
      <c r="C43" s="205"/>
      <c r="D43" s="158"/>
      <c r="E43" s="159"/>
      <c r="F43" s="205"/>
      <c r="G43" s="158"/>
      <c r="H43" s="159"/>
      <c r="I43" s="205"/>
      <c r="J43" s="158"/>
      <c r="K43" s="161"/>
      <c r="L43" s="161"/>
      <c r="M43" s="161"/>
      <c r="N43" s="161"/>
      <c r="O43" s="161"/>
      <c r="P43" s="161"/>
      <c r="Q43" s="161"/>
      <c r="R43" s="161"/>
      <c r="S43" s="158"/>
      <c r="T43" s="161"/>
      <c r="U43" s="219"/>
      <c r="V43" s="164"/>
      <c r="W43" s="164"/>
      <c r="X43" s="161"/>
      <c r="Y43" s="161"/>
      <c r="Z43" s="161"/>
      <c r="AA43" s="161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1"/>
      <c r="BQ43" s="161"/>
      <c r="BR43" s="161"/>
      <c r="BS43" s="161"/>
      <c r="BT43" s="161"/>
      <c r="BU43" s="161"/>
      <c r="BV43" s="161"/>
      <c r="BW43" s="161"/>
      <c r="BX43" s="161"/>
      <c r="BY43" s="161"/>
      <c r="BZ43" s="161"/>
      <c r="CA43" s="161"/>
      <c r="CB43" s="161"/>
      <c r="CC43" s="161"/>
      <c r="CD43" s="161"/>
      <c r="CE43" s="161"/>
      <c r="CF43" s="161"/>
      <c r="CG43" s="161"/>
      <c r="CH43" s="161"/>
      <c r="CI43" s="161"/>
      <c r="CJ43" s="161"/>
      <c r="CK43" s="161"/>
      <c r="CL43" s="161"/>
      <c r="CM43" s="161"/>
      <c r="CN43" s="161"/>
    </row>
    <row r="44" spans="1:115" s="19" customFormat="1" ht="13.8">
      <c r="A44" s="2"/>
      <c r="B44" s="5"/>
      <c r="C44" s="205"/>
      <c r="D44" s="158"/>
      <c r="E44" s="159"/>
      <c r="F44" s="205"/>
      <c r="G44" s="158"/>
      <c r="H44" s="159"/>
      <c r="I44" s="205"/>
      <c r="J44" s="158"/>
      <c r="K44" s="166">
        <v>11</v>
      </c>
      <c r="L44" s="166" t="s">
        <v>102</v>
      </c>
      <c r="M44" s="162"/>
      <c r="N44" s="161"/>
      <c r="O44" s="161"/>
      <c r="P44" s="161"/>
      <c r="Q44" s="161"/>
      <c r="R44" s="161"/>
      <c r="S44" s="158"/>
      <c r="T44" s="161"/>
      <c r="U44" s="219"/>
      <c r="V44" s="164"/>
      <c r="W44" s="164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1"/>
      <c r="AS44" s="161"/>
      <c r="AT44" s="161"/>
      <c r="AU44" s="161"/>
      <c r="AV44" s="161"/>
      <c r="AW44" s="161"/>
      <c r="AX44" s="161"/>
      <c r="AY44" s="161"/>
      <c r="AZ44" s="161"/>
      <c r="BA44" s="161"/>
      <c r="BB44" s="161"/>
      <c r="BC44" s="161"/>
      <c r="BD44" s="161"/>
      <c r="BE44" s="161"/>
      <c r="BF44" s="161"/>
      <c r="BG44" s="161"/>
      <c r="BH44" s="161"/>
      <c r="BI44" s="161"/>
      <c r="BJ44" s="161"/>
      <c r="BK44" s="161"/>
      <c r="BL44" s="161"/>
      <c r="BM44" s="161"/>
      <c r="BN44" s="161"/>
      <c r="BO44" s="161"/>
      <c r="BP44" s="161"/>
      <c r="BQ44" s="161"/>
      <c r="BR44" s="161"/>
      <c r="BS44" s="161"/>
      <c r="BT44" s="161"/>
      <c r="BU44" s="161"/>
      <c r="BV44" s="161"/>
      <c r="BW44" s="161"/>
      <c r="BX44" s="161"/>
      <c r="BY44" s="161"/>
      <c r="BZ44" s="161"/>
      <c r="CA44" s="161"/>
      <c r="CB44" s="161"/>
      <c r="CC44" s="161"/>
      <c r="CD44" s="161"/>
      <c r="CE44" s="161"/>
      <c r="CF44" s="161"/>
      <c r="CG44" s="161"/>
      <c r="CH44" s="161"/>
      <c r="CI44" s="161"/>
      <c r="CJ44" s="161"/>
      <c r="CK44" s="161"/>
      <c r="CL44" s="161"/>
      <c r="CM44" s="161"/>
      <c r="CN44" s="161"/>
    </row>
    <row r="45" spans="1:115" s="19" customFormat="1" ht="13.8">
      <c r="A45" s="2"/>
      <c r="B45" s="5"/>
      <c r="C45" s="205"/>
      <c r="D45" s="158"/>
      <c r="E45" s="159"/>
      <c r="F45" s="205"/>
      <c r="G45" s="158"/>
      <c r="H45" s="159"/>
      <c r="I45" s="205"/>
      <c r="J45" s="158"/>
      <c r="K45" s="167">
        <v>75</v>
      </c>
      <c r="L45" s="168" t="s">
        <v>92</v>
      </c>
      <c r="M45" s="162"/>
      <c r="N45" s="161"/>
      <c r="O45" s="161"/>
      <c r="P45" s="161"/>
      <c r="Q45" s="161"/>
      <c r="R45" s="161"/>
      <c r="S45" s="161"/>
      <c r="T45" s="161"/>
      <c r="U45" s="219"/>
      <c r="V45" s="164"/>
      <c r="W45" s="164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1"/>
      <c r="AS45" s="161"/>
      <c r="AT45" s="161"/>
      <c r="AU45" s="161"/>
      <c r="AV45" s="161"/>
      <c r="AW45" s="161"/>
      <c r="AX45" s="161"/>
      <c r="AY45" s="161"/>
      <c r="AZ45" s="161"/>
      <c r="BA45" s="161"/>
      <c r="BB45" s="161"/>
      <c r="BC45" s="161"/>
      <c r="BD45" s="161"/>
      <c r="BE45" s="161"/>
      <c r="BF45" s="161"/>
      <c r="BG45" s="161"/>
      <c r="BH45" s="161"/>
      <c r="BI45" s="161"/>
      <c r="BJ45" s="161"/>
      <c r="BK45" s="161"/>
      <c r="BL45" s="161"/>
      <c r="BM45" s="161"/>
      <c r="BN45" s="161"/>
      <c r="BO45" s="161"/>
      <c r="BP45" s="161"/>
      <c r="BQ45" s="161"/>
      <c r="BR45" s="161"/>
      <c r="BS45" s="161"/>
      <c r="BT45" s="161"/>
      <c r="BU45" s="161"/>
      <c r="BV45" s="161"/>
      <c r="BW45" s="161"/>
      <c r="BX45" s="161"/>
      <c r="BY45" s="161"/>
      <c r="BZ45" s="161"/>
      <c r="CA45" s="161"/>
      <c r="CB45" s="161"/>
      <c r="CC45" s="161"/>
      <c r="CD45" s="161"/>
      <c r="CE45" s="161"/>
      <c r="CF45" s="161"/>
      <c r="CG45" s="161"/>
      <c r="CH45" s="161"/>
      <c r="CI45" s="161"/>
      <c r="CJ45" s="161"/>
      <c r="CK45" s="161"/>
      <c r="CL45" s="161"/>
      <c r="CM45" s="161"/>
      <c r="CN45" s="161"/>
    </row>
    <row r="46" spans="1:115" s="19" customFormat="1" ht="13.8">
      <c r="A46" s="2"/>
      <c r="B46" s="5"/>
      <c r="C46" s="205"/>
      <c r="D46" s="158"/>
      <c r="E46" s="159"/>
      <c r="F46" s="205"/>
      <c r="G46" s="158"/>
      <c r="H46" s="159"/>
      <c r="I46" s="205"/>
      <c r="J46" s="158"/>
      <c r="K46" s="167">
        <v>77</v>
      </c>
      <c r="L46" s="168" t="s">
        <v>93</v>
      </c>
      <c r="M46" s="162"/>
      <c r="N46" s="161"/>
      <c r="O46" s="161"/>
      <c r="P46" s="161"/>
      <c r="Q46" s="161"/>
      <c r="R46" s="161"/>
      <c r="S46" s="161"/>
      <c r="T46" s="161"/>
      <c r="U46" s="219"/>
      <c r="V46" s="164"/>
      <c r="W46" s="164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1"/>
      <c r="AS46" s="161"/>
      <c r="AT46" s="161"/>
      <c r="AU46" s="161"/>
      <c r="AV46" s="161"/>
      <c r="AW46" s="161"/>
      <c r="AX46" s="161"/>
      <c r="AY46" s="161"/>
      <c r="AZ46" s="161"/>
      <c r="BA46" s="161"/>
      <c r="BB46" s="161"/>
      <c r="BC46" s="161"/>
      <c r="BD46" s="161"/>
      <c r="BE46" s="161"/>
      <c r="BF46" s="161"/>
      <c r="BG46" s="161"/>
      <c r="BH46" s="161"/>
      <c r="BI46" s="161"/>
      <c r="BJ46" s="161"/>
      <c r="BK46" s="161"/>
      <c r="BL46" s="161"/>
      <c r="BM46" s="161"/>
      <c r="BN46" s="161"/>
      <c r="BO46" s="161"/>
      <c r="BP46" s="161"/>
      <c r="BQ46" s="161"/>
      <c r="BR46" s="161"/>
      <c r="BS46" s="161"/>
      <c r="BT46" s="161"/>
      <c r="BU46" s="161"/>
      <c r="BV46" s="161"/>
      <c r="BW46" s="161"/>
      <c r="BX46" s="161"/>
      <c r="BY46" s="161"/>
      <c r="BZ46" s="161"/>
      <c r="CA46" s="161"/>
      <c r="CB46" s="161"/>
      <c r="CC46" s="161"/>
      <c r="CD46" s="161"/>
      <c r="CE46" s="161"/>
      <c r="CF46" s="161"/>
      <c r="CG46" s="161"/>
      <c r="CH46" s="161"/>
      <c r="CI46" s="161"/>
      <c r="CJ46" s="161"/>
      <c r="CK46" s="161"/>
      <c r="CL46" s="161"/>
      <c r="CM46" s="161"/>
      <c r="CN46" s="161"/>
    </row>
    <row r="47" spans="1:115" s="19" customFormat="1" ht="13.8">
      <c r="A47" s="2"/>
      <c r="B47" s="5"/>
      <c r="C47" s="205"/>
      <c r="D47" s="158"/>
      <c r="E47" s="159"/>
      <c r="F47" s="205"/>
      <c r="G47" s="158"/>
      <c r="H47" s="159"/>
      <c r="I47" s="205"/>
      <c r="J47" s="158"/>
      <c r="K47" s="167">
        <v>78</v>
      </c>
      <c r="L47" s="168" t="s">
        <v>94</v>
      </c>
      <c r="M47" s="162"/>
      <c r="N47" s="161"/>
      <c r="O47" s="161"/>
      <c r="P47" s="161"/>
      <c r="Q47" s="161"/>
      <c r="R47" s="161"/>
      <c r="S47" s="161"/>
      <c r="T47" s="161"/>
      <c r="U47" s="219"/>
      <c r="V47" s="164"/>
      <c r="W47" s="164"/>
      <c r="X47" s="161"/>
      <c r="Y47" s="161"/>
      <c r="Z47" s="161"/>
      <c r="AA47" s="161"/>
      <c r="AB47" s="161"/>
      <c r="AC47" s="161"/>
      <c r="AD47" s="161"/>
      <c r="AE47" s="161"/>
      <c r="AF47" s="161"/>
      <c r="AG47" s="161"/>
      <c r="AH47" s="161"/>
      <c r="AI47" s="161"/>
      <c r="AJ47" s="161"/>
      <c r="AK47" s="161"/>
      <c r="AL47" s="161"/>
      <c r="AM47" s="161"/>
      <c r="AN47" s="161"/>
      <c r="AO47" s="161"/>
      <c r="AP47" s="161"/>
      <c r="AQ47" s="161"/>
      <c r="AR47" s="161"/>
      <c r="AS47" s="161"/>
      <c r="AT47" s="161"/>
      <c r="AU47" s="161"/>
      <c r="AV47" s="161"/>
      <c r="AW47" s="161"/>
      <c r="AX47" s="161"/>
      <c r="AY47" s="161"/>
      <c r="AZ47" s="161"/>
      <c r="BA47" s="161"/>
      <c r="BB47" s="161"/>
      <c r="BC47" s="161"/>
      <c r="BD47" s="161"/>
      <c r="BE47" s="161"/>
      <c r="BF47" s="161"/>
      <c r="BG47" s="161"/>
      <c r="BH47" s="161"/>
      <c r="BI47" s="161"/>
      <c r="BJ47" s="161"/>
      <c r="BK47" s="161"/>
      <c r="BL47" s="161"/>
      <c r="BM47" s="161"/>
      <c r="BN47" s="161"/>
      <c r="BO47" s="161"/>
      <c r="BP47" s="161"/>
      <c r="BQ47" s="161"/>
      <c r="BR47" s="161"/>
      <c r="BS47" s="161"/>
      <c r="BT47" s="161"/>
      <c r="BU47" s="161"/>
      <c r="BV47" s="161"/>
      <c r="BW47" s="161"/>
      <c r="BX47" s="161"/>
      <c r="BY47" s="161"/>
      <c r="BZ47" s="161"/>
      <c r="CA47" s="161"/>
      <c r="CB47" s="161"/>
      <c r="CC47" s="161"/>
      <c r="CD47" s="161"/>
      <c r="CE47" s="161"/>
      <c r="CF47" s="161"/>
      <c r="CG47" s="161"/>
      <c r="CH47" s="161"/>
      <c r="CI47" s="161"/>
      <c r="CJ47" s="161"/>
      <c r="CK47" s="161"/>
      <c r="CL47" s="161"/>
      <c r="CM47" s="161"/>
      <c r="CN47" s="161"/>
    </row>
    <row r="48" spans="1:115" s="19" customFormat="1" ht="13.8">
      <c r="A48" s="2"/>
      <c r="B48" s="5"/>
      <c r="C48" s="205"/>
      <c r="D48" s="158"/>
      <c r="E48" s="159"/>
      <c r="F48" s="205"/>
      <c r="G48" s="158"/>
      <c r="H48" s="159"/>
      <c r="I48" s="205"/>
      <c r="J48" s="158"/>
      <c r="K48" s="167">
        <v>91</v>
      </c>
      <c r="L48" s="168" t="s">
        <v>95</v>
      </c>
      <c r="M48" s="162"/>
      <c r="N48" s="161"/>
      <c r="O48" s="161"/>
      <c r="P48" s="161"/>
      <c r="Q48" s="161"/>
      <c r="R48" s="161"/>
      <c r="S48" s="161"/>
      <c r="T48" s="161"/>
      <c r="U48" s="219"/>
      <c r="V48" s="164"/>
      <c r="W48" s="164"/>
      <c r="X48" s="161"/>
      <c r="Y48" s="161"/>
      <c r="Z48" s="161"/>
      <c r="AA48" s="147"/>
      <c r="AB48" s="161"/>
      <c r="AC48" s="161"/>
      <c r="AD48" s="161"/>
      <c r="AE48" s="161"/>
      <c r="AF48" s="161"/>
      <c r="AG48" s="161"/>
      <c r="AH48" s="161"/>
      <c r="AI48" s="161"/>
      <c r="AJ48" s="161"/>
      <c r="AK48" s="161"/>
      <c r="AL48" s="161"/>
      <c r="AM48" s="161"/>
      <c r="AN48" s="161"/>
      <c r="AO48" s="161"/>
      <c r="AP48" s="161"/>
      <c r="AQ48" s="161"/>
      <c r="AR48" s="161"/>
      <c r="AS48" s="161"/>
      <c r="AT48" s="161"/>
      <c r="AU48" s="161"/>
      <c r="AV48" s="161"/>
      <c r="AW48" s="161"/>
      <c r="AX48" s="161"/>
      <c r="AY48" s="161"/>
      <c r="AZ48" s="161"/>
      <c r="BA48" s="161"/>
      <c r="BB48" s="161"/>
      <c r="BC48" s="161"/>
      <c r="BD48" s="161"/>
      <c r="BE48" s="161"/>
      <c r="BF48" s="161"/>
      <c r="BG48" s="161"/>
      <c r="BH48" s="161"/>
      <c r="BI48" s="161"/>
      <c r="BJ48" s="161"/>
      <c r="BK48" s="161"/>
      <c r="BL48" s="161"/>
      <c r="BM48" s="161"/>
      <c r="BN48" s="161"/>
      <c r="BO48" s="161"/>
      <c r="BP48" s="161"/>
      <c r="BQ48" s="161"/>
      <c r="BR48" s="161"/>
      <c r="BS48" s="161"/>
      <c r="BT48" s="161"/>
      <c r="BU48" s="161"/>
      <c r="BV48" s="161"/>
      <c r="BW48" s="161"/>
      <c r="BX48" s="161"/>
      <c r="BY48" s="161"/>
      <c r="BZ48" s="161"/>
      <c r="CA48" s="161"/>
      <c r="CB48" s="161"/>
      <c r="CC48" s="161"/>
      <c r="CD48" s="161"/>
      <c r="CE48" s="161"/>
      <c r="CF48" s="161"/>
      <c r="CG48" s="161"/>
      <c r="CH48" s="161"/>
      <c r="CI48" s="161"/>
      <c r="CJ48" s="161"/>
      <c r="CK48" s="161"/>
      <c r="CL48" s="161"/>
      <c r="CM48" s="161"/>
      <c r="CN48" s="161"/>
    </row>
    <row r="49" spans="1:92" s="19" customFormat="1" ht="13.8">
      <c r="A49" s="2"/>
      <c r="B49" s="5"/>
      <c r="C49" s="205"/>
      <c r="D49" s="158"/>
      <c r="E49" s="159"/>
      <c r="F49" s="205"/>
      <c r="G49" s="158"/>
      <c r="H49" s="159"/>
      <c r="I49" s="205"/>
      <c r="J49" s="158"/>
      <c r="K49" s="167">
        <v>92</v>
      </c>
      <c r="L49" s="169" t="s">
        <v>108</v>
      </c>
      <c r="M49" s="162"/>
      <c r="N49" s="161"/>
      <c r="O49" s="161"/>
      <c r="P49" s="161"/>
      <c r="Q49" s="161"/>
      <c r="R49" s="161"/>
      <c r="S49" s="161"/>
      <c r="T49" s="161"/>
      <c r="U49" s="219"/>
      <c r="V49" s="164"/>
      <c r="W49" s="164"/>
      <c r="X49" s="161"/>
      <c r="Y49" s="161"/>
      <c r="Z49" s="161"/>
      <c r="AA49" s="147"/>
      <c r="AB49" s="161"/>
      <c r="AC49" s="161"/>
      <c r="AD49" s="161"/>
      <c r="AE49" s="161"/>
      <c r="AF49" s="161"/>
      <c r="AG49" s="161"/>
      <c r="AH49" s="161"/>
      <c r="AI49" s="161"/>
      <c r="AJ49" s="161"/>
      <c r="AK49" s="161"/>
      <c r="AL49" s="161"/>
      <c r="AM49" s="161"/>
      <c r="AN49" s="161"/>
      <c r="AO49" s="161"/>
      <c r="AP49" s="161"/>
      <c r="AQ49" s="161"/>
      <c r="AR49" s="161"/>
      <c r="AS49" s="161"/>
      <c r="AT49" s="161"/>
      <c r="AU49" s="161"/>
      <c r="AV49" s="161"/>
      <c r="AW49" s="161"/>
      <c r="AX49" s="161"/>
      <c r="AY49" s="161"/>
      <c r="AZ49" s="161"/>
      <c r="BA49" s="161"/>
      <c r="BB49" s="161"/>
      <c r="BC49" s="161"/>
      <c r="BD49" s="161"/>
      <c r="BE49" s="161"/>
      <c r="BF49" s="161"/>
      <c r="BG49" s="161"/>
      <c r="BH49" s="161"/>
      <c r="BI49" s="161"/>
      <c r="BJ49" s="161"/>
      <c r="BK49" s="161"/>
      <c r="BL49" s="161"/>
      <c r="BM49" s="161"/>
      <c r="BN49" s="161"/>
      <c r="BO49" s="161"/>
      <c r="BP49" s="161"/>
      <c r="BQ49" s="161"/>
      <c r="BR49" s="161"/>
      <c r="BS49" s="161"/>
      <c r="BT49" s="161"/>
      <c r="BU49" s="161"/>
      <c r="BV49" s="161"/>
      <c r="BW49" s="161"/>
      <c r="BX49" s="161"/>
      <c r="BY49" s="161"/>
      <c r="BZ49" s="161"/>
      <c r="CA49" s="161"/>
      <c r="CB49" s="161"/>
      <c r="CC49" s="161"/>
      <c r="CD49" s="161"/>
      <c r="CE49" s="161"/>
      <c r="CF49" s="161"/>
      <c r="CG49" s="161"/>
      <c r="CH49" s="161"/>
      <c r="CI49" s="161"/>
      <c r="CJ49" s="161"/>
      <c r="CK49" s="161"/>
      <c r="CL49" s="161"/>
      <c r="CM49" s="161"/>
      <c r="CN49" s="161"/>
    </row>
    <row r="50" spans="1:92" s="19" customFormat="1" ht="13.8">
      <c r="A50" s="2"/>
      <c r="B50" s="5"/>
      <c r="C50" s="205"/>
      <c r="D50" s="158"/>
      <c r="E50" s="159"/>
      <c r="F50" s="205"/>
      <c r="G50" s="158"/>
      <c r="H50" s="159"/>
      <c r="I50" s="205"/>
      <c r="J50" s="158"/>
      <c r="K50" s="167">
        <v>93</v>
      </c>
      <c r="L50" s="169" t="s">
        <v>109</v>
      </c>
      <c r="M50" s="162"/>
      <c r="N50" s="161"/>
      <c r="O50" s="161"/>
      <c r="P50" s="161"/>
      <c r="Q50" s="161"/>
      <c r="R50" s="161"/>
      <c r="S50" s="161"/>
      <c r="T50" s="161"/>
      <c r="U50" s="219"/>
      <c r="V50" s="164"/>
      <c r="W50" s="164"/>
      <c r="X50" s="161"/>
      <c r="Y50" s="161"/>
      <c r="Z50" s="161"/>
      <c r="AA50" s="147"/>
      <c r="AB50" s="161"/>
      <c r="AC50" s="161"/>
      <c r="AD50" s="161"/>
      <c r="AE50" s="161"/>
      <c r="AF50" s="161"/>
      <c r="AG50" s="161"/>
      <c r="AH50" s="161"/>
      <c r="AI50" s="161"/>
      <c r="AJ50" s="161"/>
      <c r="AK50" s="161"/>
      <c r="AL50" s="161"/>
      <c r="AM50" s="161"/>
      <c r="AN50" s="161"/>
      <c r="AO50" s="161"/>
      <c r="AP50" s="161"/>
      <c r="AQ50" s="161"/>
      <c r="AR50" s="161"/>
      <c r="AS50" s="161"/>
      <c r="AT50" s="161"/>
      <c r="AU50" s="161"/>
      <c r="AV50" s="161"/>
      <c r="AW50" s="161"/>
      <c r="AX50" s="161"/>
      <c r="AY50" s="161"/>
      <c r="AZ50" s="161"/>
      <c r="BA50" s="161"/>
      <c r="BB50" s="161"/>
      <c r="BC50" s="161"/>
      <c r="BD50" s="161"/>
      <c r="BE50" s="161"/>
      <c r="BF50" s="161"/>
      <c r="BG50" s="161"/>
      <c r="BH50" s="161"/>
      <c r="BI50" s="161"/>
      <c r="BJ50" s="161"/>
      <c r="BK50" s="161"/>
      <c r="BL50" s="161"/>
      <c r="BM50" s="161"/>
      <c r="BN50" s="161"/>
      <c r="BO50" s="161"/>
      <c r="BP50" s="161"/>
      <c r="BQ50" s="161"/>
      <c r="BR50" s="161"/>
      <c r="BS50" s="161"/>
      <c r="BT50" s="161"/>
      <c r="BU50" s="161"/>
      <c r="BV50" s="161"/>
      <c r="BW50" s="161"/>
      <c r="BX50" s="161"/>
      <c r="BY50" s="161"/>
      <c r="BZ50" s="161"/>
      <c r="CA50" s="161"/>
      <c r="CB50" s="161"/>
      <c r="CC50" s="161"/>
      <c r="CD50" s="161"/>
      <c r="CE50" s="161"/>
      <c r="CF50" s="161"/>
      <c r="CG50" s="161"/>
      <c r="CH50" s="161"/>
      <c r="CI50" s="161"/>
      <c r="CJ50" s="161"/>
      <c r="CK50" s="161"/>
      <c r="CL50" s="161"/>
      <c r="CM50" s="161"/>
      <c r="CN50" s="161"/>
    </row>
    <row r="51" spans="1:92" s="19" customFormat="1" ht="13.8">
      <c r="A51" s="2"/>
      <c r="B51" s="5"/>
      <c r="C51" s="205"/>
      <c r="D51" s="158"/>
      <c r="E51" s="159"/>
      <c r="F51" s="205"/>
      <c r="G51" s="158"/>
      <c r="H51" s="159"/>
      <c r="I51" s="205"/>
      <c r="J51" s="158"/>
      <c r="K51" s="167">
        <v>94</v>
      </c>
      <c r="L51" s="168" t="s">
        <v>110</v>
      </c>
      <c r="M51" s="162"/>
      <c r="N51" s="161"/>
      <c r="O51" s="161"/>
      <c r="P51" s="161"/>
      <c r="Q51" s="161"/>
      <c r="R51" s="161"/>
      <c r="S51" s="161"/>
      <c r="T51" s="161"/>
      <c r="U51" s="219"/>
      <c r="V51" s="164"/>
      <c r="W51" s="164"/>
      <c r="X51" s="161"/>
      <c r="Y51" s="161"/>
      <c r="Z51" s="161"/>
      <c r="AA51" s="147"/>
      <c r="AB51" s="161"/>
      <c r="AC51" s="161"/>
      <c r="AD51" s="161"/>
      <c r="AE51" s="161"/>
      <c r="AF51" s="161"/>
      <c r="AG51" s="161"/>
      <c r="AH51" s="161"/>
      <c r="AI51" s="161"/>
      <c r="AJ51" s="161"/>
      <c r="AK51" s="161"/>
      <c r="AL51" s="161"/>
      <c r="AM51" s="161"/>
      <c r="AN51" s="161"/>
      <c r="AO51" s="161"/>
      <c r="AP51" s="161"/>
      <c r="AQ51" s="161"/>
      <c r="AR51" s="161"/>
      <c r="AS51" s="161"/>
      <c r="AT51" s="161"/>
      <c r="AU51" s="161"/>
      <c r="AV51" s="161"/>
      <c r="AW51" s="161"/>
      <c r="AX51" s="161"/>
      <c r="AY51" s="161"/>
      <c r="AZ51" s="161"/>
      <c r="BA51" s="161"/>
      <c r="BB51" s="161"/>
      <c r="BC51" s="161"/>
      <c r="BD51" s="161"/>
      <c r="BE51" s="161"/>
      <c r="BF51" s="161"/>
      <c r="BG51" s="161"/>
      <c r="BH51" s="161"/>
      <c r="BI51" s="161"/>
      <c r="BJ51" s="161"/>
      <c r="BK51" s="161"/>
      <c r="BL51" s="161"/>
      <c r="BM51" s="161"/>
      <c r="BN51" s="161"/>
      <c r="BO51" s="161"/>
      <c r="BP51" s="161"/>
      <c r="BQ51" s="161"/>
      <c r="BR51" s="161"/>
      <c r="BS51" s="161"/>
      <c r="BT51" s="161"/>
      <c r="BU51" s="161"/>
      <c r="BV51" s="161"/>
      <c r="BW51" s="161"/>
      <c r="BX51" s="161"/>
      <c r="BY51" s="161"/>
      <c r="BZ51" s="161"/>
      <c r="CA51" s="161"/>
      <c r="CB51" s="161"/>
      <c r="CC51" s="161"/>
      <c r="CD51" s="161"/>
      <c r="CE51" s="161"/>
      <c r="CF51" s="161"/>
      <c r="CG51" s="161"/>
      <c r="CH51" s="161"/>
      <c r="CI51" s="161"/>
      <c r="CJ51" s="161"/>
      <c r="CK51" s="161"/>
      <c r="CL51" s="161"/>
      <c r="CM51" s="161"/>
      <c r="CN51" s="161"/>
    </row>
    <row r="52" spans="1:92" s="19" customFormat="1" ht="13.8">
      <c r="A52" s="2"/>
      <c r="B52" s="5"/>
      <c r="C52" s="205"/>
      <c r="D52" s="158"/>
      <c r="E52" s="159"/>
      <c r="F52" s="205"/>
      <c r="G52" s="158"/>
      <c r="H52" s="159"/>
      <c r="I52" s="205"/>
      <c r="J52" s="158"/>
      <c r="K52" s="167">
        <v>95</v>
      </c>
      <c r="L52" s="169" t="s">
        <v>101</v>
      </c>
      <c r="M52" s="162"/>
      <c r="N52" s="161"/>
      <c r="O52" s="161"/>
      <c r="P52" s="161"/>
      <c r="Q52" s="161"/>
      <c r="R52" s="161"/>
      <c r="S52" s="161"/>
      <c r="T52" s="161"/>
      <c r="U52" s="219"/>
      <c r="V52" s="164"/>
      <c r="W52" s="164"/>
      <c r="X52" s="161"/>
      <c r="Y52" s="161"/>
      <c r="Z52" s="161"/>
      <c r="AA52" s="147"/>
      <c r="AB52" s="161"/>
      <c r="AC52" s="161"/>
      <c r="AD52" s="161"/>
      <c r="AE52" s="161"/>
      <c r="AF52" s="161"/>
      <c r="AG52" s="161"/>
      <c r="AH52" s="161"/>
      <c r="AI52" s="161"/>
      <c r="AJ52" s="161"/>
      <c r="AK52" s="161"/>
      <c r="AL52" s="161"/>
      <c r="AM52" s="161"/>
      <c r="AN52" s="161"/>
      <c r="AO52" s="161"/>
      <c r="AP52" s="161"/>
      <c r="AQ52" s="161"/>
      <c r="AR52" s="161"/>
      <c r="AS52" s="161"/>
      <c r="AT52" s="161"/>
      <c r="AU52" s="161"/>
      <c r="AV52" s="161"/>
      <c r="AW52" s="161"/>
      <c r="AX52" s="161"/>
      <c r="AY52" s="161"/>
      <c r="AZ52" s="161"/>
      <c r="BA52" s="161"/>
      <c r="BB52" s="161"/>
      <c r="BC52" s="161"/>
      <c r="BD52" s="161"/>
      <c r="BE52" s="161"/>
      <c r="BF52" s="161"/>
      <c r="BG52" s="161"/>
      <c r="BH52" s="161"/>
      <c r="BI52" s="161"/>
      <c r="BJ52" s="161"/>
      <c r="BK52" s="161"/>
      <c r="BL52" s="161"/>
      <c r="BM52" s="161"/>
      <c r="BN52" s="161"/>
      <c r="BO52" s="161"/>
      <c r="BP52" s="161"/>
      <c r="BQ52" s="161"/>
      <c r="BR52" s="161"/>
      <c r="BS52" s="161"/>
      <c r="BT52" s="161"/>
      <c r="BU52" s="161"/>
      <c r="BV52" s="161"/>
      <c r="BW52" s="161"/>
      <c r="BX52" s="161"/>
      <c r="BY52" s="161"/>
      <c r="BZ52" s="161"/>
      <c r="CA52" s="161"/>
      <c r="CB52" s="161"/>
      <c r="CC52" s="161"/>
      <c r="CD52" s="161"/>
      <c r="CE52" s="161"/>
      <c r="CF52" s="161"/>
      <c r="CG52" s="161"/>
      <c r="CH52" s="161"/>
      <c r="CI52" s="161"/>
      <c r="CJ52" s="161"/>
      <c r="CK52" s="161"/>
      <c r="CL52" s="161"/>
      <c r="CM52" s="161"/>
      <c r="CN52" s="161"/>
    </row>
    <row r="53" spans="1:92">
      <c r="C53" s="207"/>
      <c r="D53" s="170"/>
      <c r="K53" s="167">
        <v>752</v>
      </c>
      <c r="L53" s="168" t="s">
        <v>97</v>
      </c>
      <c r="M53" s="162"/>
      <c r="U53" s="219"/>
      <c r="V53" s="164"/>
      <c r="W53" s="164"/>
      <c r="AA53" s="147"/>
    </row>
    <row r="54" spans="1:92" ht="13.8">
      <c r="C54" s="205"/>
      <c r="D54" s="158"/>
      <c r="E54" s="159"/>
      <c r="K54" s="167">
        <v>753</v>
      </c>
      <c r="L54" s="168" t="s">
        <v>96</v>
      </c>
      <c r="M54" s="162"/>
      <c r="U54" s="219"/>
      <c r="V54" s="164"/>
      <c r="W54" s="164"/>
      <c r="X54" s="163"/>
      <c r="AA54" s="147"/>
      <c r="AB54" s="171"/>
      <c r="AD54" s="172"/>
      <c r="AE54" s="173"/>
      <c r="AF54" s="172"/>
      <c r="BX54" s="174"/>
    </row>
    <row r="55" spans="1:92">
      <c r="B55" s="8"/>
      <c r="C55" s="205"/>
      <c r="D55" s="158"/>
      <c r="K55" s="167">
        <v>754</v>
      </c>
      <c r="L55" s="168" t="s">
        <v>98</v>
      </c>
      <c r="M55" s="175"/>
      <c r="U55" s="219"/>
      <c r="V55" s="164"/>
      <c r="W55" s="164"/>
      <c r="X55" s="163"/>
      <c r="AA55" s="147"/>
      <c r="AB55" s="171"/>
      <c r="AD55" s="172"/>
      <c r="AE55" s="172"/>
      <c r="AF55" s="172"/>
      <c r="BX55" s="174"/>
    </row>
    <row r="56" spans="1:92">
      <c r="B56" s="9"/>
      <c r="K56" s="167">
        <v>771</v>
      </c>
      <c r="L56" s="168" t="s">
        <v>88</v>
      </c>
      <c r="M56" s="162"/>
      <c r="U56" s="219"/>
      <c r="V56" s="164"/>
      <c r="W56" s="164"/>
      <c r="X56" s="163"/>
      <c r="AA56" s="147"/>
      <c r="AB56" s="171"/>
      <c r="AD56" s="172"/>
      <c r="AE56" s="172"/>
      <c r="AF56" s="172"/>
      <c r="BX56" s="174"/>
    </row>
    <row r="57" spans="1:92">
      <c r="B57" s="9"/>
      <c r="K57" s="167">
        <v>772</v>
      </c>
      <c r="L57" s="168" t="s">
        <v>89</v>
      </c>
      <c r="M57" s="162"/>
      <c r="U57" s="219"/>
      <c r="V57" s="164"/>
      <c r="W57" s="164"/>
      <c r="X57" s="163"/>
      <c r="AA57" s="147"/>
      <c r="AB57" s="171"/>
      <c r="AD57" s="172"/>
      <c r="AE57" s="172"/>
      <c r="AF57" s="172"/>
      <c r="BX57" s="174"/>
    </row>
    <row r="58" spans="1:92">
      <c r="B58" s="9"/>
      <c r="I58" s="212"/>
      <c r="J58" s="162"/>
      <c r="K58" s="167">
        <v>781</v>
      </c>
      <c r="L58" s="168" t="s">
        <v>90</v>
      </c>
      <c r="M58" s="162"/>
      <c r="U58" s="219"/>
      <c r="V58" s="164"/>
      <c r="W58" s="164"/>
      <c r="X58" s="163"/>
      <c r="AA58" s="147"/>
      <c r="AB58" s="171"/>
      <c r="AD58" s="172"/>
      <c r="AE58" s="172"/>
      <c r="AF58" s="172"/>
      <c r="BX58" s="174"/>
    </row>
    <row r="59" spans="1:92">
      <c r="B59" s="9"/>
      <c r="K59" s="167">
        <v>782</v>
      </c>
      <c r="L59" s="168" t="s">
        <v>91</v>
      </c>
      <c r="M59" s="162"/>
      <c r="U59" s="219"/>
      <c r="V59" s="164"/>
      <c r="W59" s="164"/>
      <c r="X59" s="163"/>
      <c r="AA59" s="147"/>
      <c r="AB59" s="171"/>
      <c r="BX59" s="174"/>
    </row>
    <row r="60" spans="1:92">
      <c r="B60" s="9"/>
      <c r="K60" s="176">
        <v>911</v>
      </c>
      <c r="L60" s="168" t="s">
        <v>86</v>
      </c>
      <c r="M60" s="162"/>
      <c r="U60" s="219"/>
      <c r="V60" s="164"/>
      <c r="W60" s="164"/>
      <c r="X60" s="163"/>
      <c r="AA60" s="147"/>
      <c r="AB60" s="171"/>
      <c r="BX60" s="174"/>
    </row>
    <row r="61" spans="1:92">
      <c r="A61">
        <f>B61*1</f>
        <v>1153</v>
      </c>
      <c r="B61" s="9" t="s">
        <v>581</v>
      </c>
      <c r="C61" s="208">
        <v>2347.493402868</v>
      </c>
      <c r="D61" s="177">
        <v>1064.9398964239999</v>
      </c>
      <c r="E61" s="163">
        <v>488.91130237499999</v>
      </c>
      <c r="F61" s="206">
        <v>0.29687305537000003</v>
      </c>
      <c r="K61" s="176">
        <v>912</v>
      </c>
      <c r="L61" s="168" t="s">
        <v>87</v>
      </c>
      <c r="M61" s="162"/>
      <c r="U61" s="219"/>
      <c r="V61" s="164"/>
      <c r="W61" s="164"/>
      <c r="X61" s="163"/>
      <c r="AA61" s="147"/>
      <c r="AB61" s="171"/>
      <c r="BX61" s="174"/>
    </row>
    <row r="62" spans="1:92">
      <c r="A62">
        <f t="shared" ref="A62:A85" si="12">B62*1</f>
        <v>1115</v>
      </c>
      <c r="B62" s="9" t="s">
        <v>273</v>
      </c>
      <c r="C62" s="209">
        <v>5953.8674574340002</v>
      </c>
      <c r="D62" s="178">
        <v>2530.3061308400002</v>
      </c>
      <c r="E62" s="164">
        <v>374.97456941799999</v>
      </c>
      <c r="F62" s="206">
        <v>0.32434695689999998</v>
      </c>
      <c r="K62" s="167">
        <v>922</v>
      </c>
      <c r="L62" s="168" t="s">
        <v>104</v>
      </c>
      <c r="M62" s="162"/>
      <c r="U62" s="219"/>
      <c r="V62" s="164"/>
      <c r="W62" s="164"/>
      <c r="X62" s="163"/>
      <c r="AA62" s="147"/>
      <c r="AB62" s="171"/>
      <c r="BX62" s="174"/>
    </row>
    <row r="63" spans="1:92">
      <c r="A63">
        <f t="shared" si="12"/>
        <v>1116</v>
      </c>
      <c r="B63" s="9" t="s">
        <v>285</v>
      </c>
      <c r="C63" s="209">
        <v>4012.121472415</v>
      </c>
      <c r="D63" s="178">
        <v>2143.7797306560001</v>
      </c>
      <c r="E63" s="164">
        <v>923.66261979000001</v>
      </c>
      <c r="F63" s="206">
        <v>0.29611602922000002</v>
      </c>
      <c r="K63" s="167">
        <v>923</v>
      </c>
      <c r="L63" s="168" t="s">
        <v>105</v>
      </c>
      <c r="M63" s="162"/>
      <c r="U63" s="219"/>
      <c r="V63" s="164"/>
      <c r="W63" s="164"/>
      <c r="X63" s="163"/>
      <c r="AA63" s="147"/>
      <c r="AB63" s="171"/>
      <c r="BX63" s="174"/>
    </row>
    <row r="64" spans="1:92">
      <c r="A64">
        <f t="shared" si="12"/>
        <v>1152</v>
      </c>
      <c r="B64" s="9" t="s">
        <v>501</v>
      </c>
      <c r="C64" s="209">
        <v>15323.554334934999</v>
      </c>
      <c r="D64" s="178">
        <v>7674.2007026239999</v>
      </c>
      <c r="E64" s="164">
        <v>1441.7109741449999</v>
      </c>
      <c r="F64" s="206">
        <v>0.34893279831999996</v>
      </c>
      <c r="K64" s="167">
        <v>921</v>
      </c>
      <c r="L64" s="168" t="s">
        <v>103</v>
      </c>
      <c r="M64" s="162"/>
      <c r="U64" s="219"/>
      <c r="V64" s="164"/>
      <c r="W64" s="164"/>
      <c r="X64" s="163"/>
      <c r="AA64" s="147"/>
      <c r="AB64" s="171"/>
      <c r="BX64" s="174"/>
    </row>
    <row r="65" spans="1:76">
      <c r="A65">
        <f t="shared" si="12"/>
        <v>1117</v>
      </c>
      <c r="B65" s="9" t="s">
        <v>297</v>
      </c>
      <c r="C65" s="209">
        <v>17759.126900898998</v>
      </c>
      <c r="D65" s="178">
        <v>8997.7130412349998</v>
      </c>
      <c r="E65" s="164">
        <v>2380.7112624189999</v>
      </c>
      <c r="F65" s="206">
        <v>0.32095090472000004</v>
      </c>
      <c r="K65" s="167">
        <v>932</v>
      </c>
      <c r="L65" s="168" t="s">
        <v>113</v>
      </c>
      <c r="M65" s="162"/>
      <c r="U65" s="219"/>
      <c r="V65" s="164"/>
      <c r="W65" s="164"/>
      <c r="X65" s="163"/>
      <c r="AA65" s="147"/>
      <c r="AB65" s="171"/>
      <c r="BX65" s="174"/>
    </row>
    <row r="66" spans="1:76">
      <c r="A66">
        <f t="shared" si="12"/>
        <v>1109</v>
      </c>
      <c r="B66" s="9" t="s">
        <v>256</v>
      </c>
      <c r="C66" s="209">
        <v>3905.3193531020002</v>
      </c>
      <c r="D66" s="178">
        <v>1754.5744179210001</v>
      </c>
      <c r="E66" s="164">
        <v>289.72428792300002</v>
      </c>
      <c r="F66" s="206">
        <v>0.30660456515000001</v>
      </c>
      <c r="K66" s="167">
        <v>933</v>
      </c>
      <c r="L66" s="169" t="s">
        <v>111</v>
      </c>
      <c r="M66" s="162"/>
      <c r="X66" s="163"/>
      <c r="AA66" s="147"/>
      <c r="AB66" s="171"/>
      <c r="BX66" s="174"/>
    </row>
    <row r="67" spans="1:76">
      <c r="A67">
        <f t="shared" si="12"/>
        <v>1127</v>
      </c>
      <c r="B67" s="9" t="s">
        <v>371</v>
      </c>
      <c r="C67" s="209">
        <v>9415.2809916370006</v>
      </c>
      <c r="D67" s="178">
        <v>4689.1356375309997</v>
      </c>
      <c r="E67" s="164">
        <v>1034.4845792640001</v>
      </c>
      <c r="F67" s="206">
        <v>0.29575419291999999</v>
      </c>
      <c r="K67" s="167">
        <v>931</v>
      </c>
      <c r="L67" s="168" t="s">
        <v>112</v>
      </c>
      <c r="M67" s="162"/>
      <c r="X67" s="163"/>
      <c r="AA67" s="147"/>
      <c r="AB67" s="171"/>
      <c r="BX67" s="174"/>
    </row>
    <row r="68" spans="1:76">
      <c r="A68">
        <f t="shared" si="12"/>
        <v>1118</v>
      </c>
      <c r="B68" s="9" t="s">
        <v>309</v>
      </c>
      <c r="C68" s="209">
        <v>24839.128141115001</v>
      </c>
      <c r="D68" s="178">
        <v>11951.122569727</v>
      </c>
      <c r="E68" s="164">
        <v>2911.5873743860002</v>
      </c>
      <c r="F68" s="206">
        <v>0.32601474410999998</v>
      </c>
      <c r="K68" s="167">
        <v>942</v>
      </c>
      <c r="L68" s="168" t="s">
        <v>107</v>
      </c>
      <c r="M68" s="162"/>
      <c r="X68" s="163"/>
      <c r="AA68" s="147"/>
      <c r="AB68" s="171"/>
      <c r="BX68" s="174"/>
    </row>
    <row r="69" spans="1:76">
      <c r="A69">
        <f t="shared" si="12"/>
        <v>1119</v>
      </c>
      <c r="B69" s="9" t="s">
        <v>322</v>
      </c>
      <c r="C69" s="209">
        <v>23069.915371114999</v>
      </c>
      <c r="D69" s="178">
        <v>11393.665040399999</v>
      </c>
      <c r="E69" s="164">
        <v>2219.1931532100002</v>
      </c>
      <c r="F69" s="206">
        <v>0.30590705187</v>
      </c>
      <c r="K69" s="167">
        <v>941</v>
      </c>
      <c r="L69" s="168" t="s">
        <v>106</v>
      </c>
      <c r="M69" s="162"/>
      <c r="X69" s="163"/>
      <c r="AA69" s="147"/>
      <c r="AB69" s="171"/>
      <c r="BR69" s="147"/>
      <c r="BX69" s="174"/>
    </row>
    <row r="70" spans="1:76">
      <c r="A70">
        <f t="shared" si="12"/>
        <v>1125</v>
      </c>
      <c r="B70" s="9" t="s">
        <v>349</v>
      </c>
      <c r="C70" s="209">
        <v>22947.879765666999</v>
      </c>
      <c r="D70" s="178">
        <v>11374.296701718</v>
      </c>
      <c r="E70" s="164">
        <v>3043.0524616030002</v>
      </c>
      <c r="F70" s="206">
        <v>0.28825248978000001</v>
      </c>
      <c r="K70" s="167">
        <v>951</v>
      </c>
      <c r="L70" s="168" t="s">
        <v>99</v>
      </c>
      <c r="M70" s="162"/>
      <c r="X70" s="163"/>
      <c r="AA70" s="147"/>
      <c r="AB70" s="171"/>
      <c r="BX70" s="174"/>
    </row>
    <row r="71" spans="1:76">
      <c r="A71">
        <f t="shared" si="12"/>
        <v>1108</v>
      </c>
      <c r="B71" s="9" t="s">
        <v>238</v>
      </c>
      <c r="C71" s="209">
        <v>5303.7388919109999</v>
      </c>
      <c r="D71" s="178">
        <v>2719.210074995</v>
      </c>
      <c r="E71" s="164">
        <v>876.49924840000006</v>
      </c>
      <c r="F71" s="206">
        <v>0.27732225879</v>
      </c>
      <c r="K71" s="167">
        <v>952</v>
      </c>
      <c r="L71" s="168" t="s">
        <v>100</v>
      </c>
      <c r="M71" s="162"/>
      <c r="X71" s="163"/>
      <c r="AA71" s="147"/>
      <c r="AB71" s="171"/>
      <c r="BX71" s="174"/>
    </row>
    <row r="72" spans="1:76">
      <c r="A72">
        <f t="shared" si="12"/>
        <v>1128</v>
      </c>
      <c r="B72" s="9" t="s">
        <v>382</v>
      </c>
      <c r="C72" s="209">
        <v>4541.0963825859999</v>
      </c>
      <c r="D72" s="178">
        <v>2067.7831808730002</v>
      </c>
      <c r="E72" s="164">
        <v>704.10511457200005</v>
      </c>
      <c r="F72" s="206">
        <v>0.29311481014000001</v>
      </c>
      <c r="K72" s="179"/>
      <c r="L72" s="167"/>
      <c r="X72" s="163"/>
      <c r="AA72" s="147"/>
      <c r="AB72" s="171"/>
      <c r="BX72" s="174"/>
    </row>
    <row r="73" spans="1:76">
      <c r="A73">
        <f t="shared" si="12"/>
        <v>1124</v>
      </c>
      <c r="B73" s="9" t="s">
        <v>334</v>
      </c>
      <c r="C73" s="209">
        <v>5168.5759139459997</v>
      </c>
      <c r="D73" s="178">
        <v>2789.4966391080002</v>
      </c>
      <c r="E73" s="164">
        <v>736.40249400000005</v>
      </c>
      <c r="F73" s="206">
        <v>0.29273149036000001</v>
      </c>
      <c r="K73" s="179"/>
      <c r="L73" s="166">
        <v>11</v>
      </c>
      <c r="M73" s="166"/>
      <c r="N73" s="162"/>
      <c r="O73" s="180"/>
      <c r="P73" s="180"/>
      <c r="X73" s="172"/>
    </row>
    <row r="74" spans="1:76">
      <c r="A74">
        <f t="shared" si="12"/>
        <v>1107</v>
      </c>
      <c r="B74" s="7" t="s">
        <v>218</v>
      </c>
      <c r="C74" s="209">
        <v>160904.465616726</v>
      </c>
      <c r="D74" s="178">
        <v>69519.637459125006</v>
      </c>
      <c r="E74" s="164">
        <v>20039.093471412001</v>
      </c>
      <c r="F74" s="206">
        <v>0.24516849810999999</v>
      </c>
      <c r="K74" s="179"/>
      <c r="L74" s="167">
        <v>75</v>
      </c>
      <c r="M74" s="168"/>
      <c r="N74" s="162"/>
      <c r="O74" s="180"/>
      <c r="P74" s="180"/>
      <c r="X74" s="172"/>
    </row>
    <row r="75" spans="1:76">
      <c r="A75">
        <f t="shared" si="12"/>
        <v>1151</v>
      </c>
      <c r="B75" s="7" t="s">
        <v>489</v>
      </c>
      <c r="C75" s="209">
        <v>17977.986407150001</v>
      </c>
      <c r="D75" s="178">
        <v>6249.5088649859999</v>
      </c>
      <c r="E75" s="164">
        <v>4701.3400026170002</v>
      </c>
      <c r="F75" s="206">
        <v>0.27128946933999998</v>
      </c>
      <c r="K75" s="179"/>
      <c r="L75" s="167">
        <v>77</v>
      </c>
      <c r="M75" s="168"/>
      <c r="N75" s="162"/>
      <c r="O75" s="180"/>
      <c r="P75" s="180"/>
      <c r="X75" s="172"/>
    </row>
    <row r="76" spans="1:76">
      <c r="A76">
        <f t="shared" si="12"/>
        <v>1150</v>
      </c>
      <c r="B76" s="7" t="s">
        <v>479</v>
      </c>
      <c r="C76" s="209">
        <v>10599.710098482999</v>
      </c>
      <c r="D76" s="178">
        <v>5298.2701736460003</v>
      </c>
      <c r="E76" s="164">
        <v>2152.2885054479998</v>
      </c>
      <c r="F76" s="206">
        <v>0.31432081305999998</v>
      </c>
      <c r="K76" s="179"/>
      <c r="L76" s="167">
        <v>78</v>
      </c>
      <c r="M76" s="168"/>
      <c r="N76" s="162"/>
      <c r="O76" s="180"/>
      <c r="P76" s="180"/>
    </row>
    <row r="77" spans="1:76">
      <c r="A77">
        <f t="shared" si="12"/>
        <v>1129</v>
      </c>
      <c r="B77" s="7" t="s">
        <v>392</v>
      </c>
      <c r="C77" s="209">
        <v>23838.248428739</v>
      </c>
      <c r="D77" s="178">
        <v>10348.896953801999</v>
      </c>
      <c r="E77" s="164">
        <v>3324.5595749610002</v>
      </c>
      <c r="F77" s="206">
        <v>0.29194549687999999</v>
      </c>
      <c r="L77" s="167">
        <v>91</v>
      </c>
      <c r="M77" s="168"/>
      <c r="N77" s="162"/>
      <c r="O77" s="180"/>
      <c r="P77" s="180"/>
    </row>
    <row r="78" spans="1:76">
      <c r="A78">
        <f t="shared" si="12"/>
        <v>1137</v>
      </c>
      <c r="B78" s="7" t="s">
        <v>402</v>
      </c>
      <c r="C78" s="209">
        <v>11303.102060894</v>
      </c>
      <c r="D78" s="178">
        <v>5680.4569677270001</v>
      </c>
      <c r="E78" s="164">
        <v>842.34872246999998</v>
      </c>
      <c r="F78" s="206">
        <v>0.28488197779000002</v>
      </c>
      <c r="L78" s="167">
        <v>92</v>
      </c>
      <c r="M78" s="169"/>
      <c r="N78" s="162"/>
      <c r="O78" s="180"/>
      <c r="P78" s="180"/>
    </row>
    <row r="79" spans="1:76">
      <c r="A79">
        <f t="shared" si="12"/>
        <v>1139</v>
      </c>
      <c r="B79" s="7" t="s">
        <v>423</v>
      </c>
      <c r="C79" s="209">
        <v>18545.496150702002</v>
      </c>
      <c r="D79" s="178">
        <v>9165.6236223989999</v>
      </c>
      <c r="E79" s="164">
        <v>1655.5904572699999</v>
      </c>
      <c r="F79" s="206">
        <v>0.29684576660000001</v>
      </c>
      <c r="L79" s="167">
        <v>93</v>
      </c>
      <c r="M79" s="169"/>
      <c r="N79" s="162"/>
      <c r="O79" s="180"/>
      <c r="P79" s="180"/>
    </row>
    <row r="80" spans="1:76">
      <c r="A80">
        <f t="shared" si="12"/>
        <v>1146</v>
      </c>
      <c r="B80" s="7" t="s">
        <v>436</v>
      </c>
      <c r="C80" s="206">
        <v>40688.887807979001</v>
      </c>
      <c r="D80" s="161">
        <v>18717.074493579999</v>
      </c>
      <c r="E80" s="161">
        <v>2646.8207890089998</v>
      </c>
      <c r="F80" s="206">
        <v>0.29444818547000001</v>
      </c>
      <c r="L80" s="167">
        <v>94</v>
      </c>
      <c r="M80" s="168"/>
      <c r="N80" s="162"/>
      <c r="O80" s="180"/>
      <c r="P80" s="180"/>
    </row>
    <row r="81" spans="1:17">
      <c r="A81">
        <f t="shared" si="12"/>
        <v>1138</v>
      </c>
      <c r="B81" s="7" t="s">
        <v>412</v>
      </c>
      <c r="C81" s="206">
        <v>18029.471684815999</v>
      </c>
      <c r="D81" s="161">
        <v>7747.976233804</v>
      </c>
      <c r="E81" s="161">
        <v>2293.052936089</v>
      </c>
      <c r="F81" s="206">
        <v>0.31710901579</v>
      </c>
      <c r="L81" s="167">
        <v>95</v>
      </c>
      <c r="M81" s="169"/>
      <c r="N81" s="162"/>
      <c r="O81" s="180"/>
      <c r="P81" s="180"/>
    </row>
    <row r="82" spans="1:17">
      <c r="A82">
        <f t="shared" si="12"/>
        <v>1147</v>
      </c>
      <c r="B82" s="7" t="s">
        <v>449</v>
      </c>
      <c r="C82" s="206">
        <v>18846.400431626</v>
      </c>
      <c r="D82" s="161">
        <v>7450.670919182</v>
      </c>
      <c r="E82" s="161">
        <v>2402.0165803640002</v>
      </c>
      <c r="F82" s="206">
        <v>0.28283727194000002</v>
      </c>
      <c r="L82" s="181" t="s">
        <v>129</v>
      </c>
      <c r="M82" s="177"/>
      <c r="N82" s="182"/>
      <c r="O82" s="180"/>
      <c r="P82" s="180"/>
      <c r="Q82" s="183"/>
    </row>
    <row r="83" spans="1:17">
      <c r="A83">
        <f t="shared" si="12"/>
        <v>1148</v>
      </c>
      <c r="B83" s="7" t="s">
        <v>459</v>
      </c>
      <c r="C83" s="206">
        <v>17880.278739575999</v>
      </c>
      <c r="D83" s="161">
        <v>6530.5847277270004</v>
      </c>
      <c r="E83" s="161">
        <v>4790.6822444970003</v>
      </c>
      <c r="F83" s="206">
        <v>0.26524266433999999</v>
      </c>
      <c r="L83" s="184" t="s">
        <v>130</v>
      </c>
      <c r="M83" s="185"/>
      <c r="N83" s="175"/>
      <c r="O83" s="180"/>
      <c r="P83" s="180"/>
      <c r="Q83" s="183"/>
    </row>
    <row r="84" spans="1:17">
      <c r="A84">
        <f t="shared" si="12"/>
        <v>1149</v>
      </c>
      <c r="B84" s="7" t="s">
        <v>469</v>
      </c>
      <c r="C84" s="206">
        <v>10248.827645298999</v>
      </c>
      <c r="D84" s="161">
        <v>5263.2762133899996</v>
      </c>
      <c r="E84" s="161">
        <v>779.20374808400004</v>
      </c>
      <c r="F84" s="206">
        <v>0.30518385189000002</v>
      </c>
      <c r="L84" s="184" t="s">
        <v>131</v>
      </c>
      <c r="M84" s="185"/>
      <c r="N84" s="175"/>
      <c r="O84" s="180"/>
      <c r="P84" s="180"/>
      <c r="Q84" s="183"/>
    </row>
    <row r="85" spans="1:17">
      <c r="A85">
        <f t="shared" si="12"/>
        <v>1126</v>
      </c>
      <c r="B85" s="7" t="s">
        <v>359</v>
      </c>
      <c r="C85" s="206">
        <v>39531.823113070997</v>
      </c>
      <c r="D85" s="161">
        <v>18786.856777417001</v>
      </c>
      <c r="E85" s="161">
        <v>3950.787013743</v>
      </c>
      <c r="F85" s="206">
        <v>0.35289383458000001</v>
      </c>
      <c r="L85" s="184" t="s">
        <v>132</v>
      </c>
      <c r="M85" s="185"/>
      <c r="N85" s="175"/>
      <c r="O85" s="180"/>
      <c r="P85" s="180"/>
      <c r="Q85" s="183"/>
    </row>
    <row r="86" spans="1:17">
      <c r="B86" s="7"/>
      <c r="L86" s="184" t="s">
        <v>133</v>
      </c>
      <c r="M86" s="185"/>
      <c r="N86" s="175"/>
      <c r="O86" s="180"/>
      <c r="P86" s="180"/>
      <c r="Q86" s="183"/>
    </row>
    <row r="87" spans="1:17">
      <c r="B87" s="7"/>
      <c r="L87" s="184" t="s">
        <v>134</v>
      </c>
      <c r="M87" s="185"/>
      <c r="N87" s="175"/>
      <c r="O87" s="180"/>
      <c r="P87" s="180"/>
      <c r="Q87" s="183"/>
    </row>
    <row r="88" spans="1:17">
      <c r="B88" s="7"/>
      <c r="L88" s="184" t="s">
        <v>135</v>
      </c>
      <c r="M88" s="185"/>
      <c r="N88" s="175"/>
      <c r="O88" s="180"/>
      <c r="P88" s="180"/>
      <c r="Q88" s="183"/>
    </row>
    <row r="89" spans="1:17">
      <c r="B89" s="7"/>
      <c r="L89" s="184" t="s">
        <v>136</v>
      </c>
      <c r="M89" s="185"/>
      <c r="N89" s="175"/>
      <c r="O89" s="180"/>
      <c r="P89" s="180"/>
      <c r="Q89" s="183"/>
    </row>
    <row r="90" spans="1:17">
      <c r="B90" s="7"/>
      <c r="L90" s="184" t="s">
        <v>137</v>
      </c>
      <c r="M90" s="185"/>
      <c r="N90" s="175"/>
      <c r="O90" s="180"/>
      <c r="P90" s="180"/>
      <c r="Q90" s="183"/>
    </row>
    <row r="91" spans="1:17">
      <c r="L91" s="184" t="s">
        <v>138</v>
      </c>
      <c r="M91" s="185"/>
      <c r="N91" s="175"/>
      <c r="O91" s="180"/>
      <c r="P91" s="180"/>
      <c r="Q91" s="183"/>
    </row>
    <row r="92" spans="1:17">
      <c r="L92" s="184" t="s">
        <v>139</v>
      </c>
      <c r="M92" s="185"/>
      <c r="N92" s="175"/>
      <c r="O92" s="180"/>
      <c r="P92" s="180"/>
      <c r="Q92" s="183"/>
    </row>
    <row r="93" spans="1:17">
      <c r="L93" s="184" t="s">
        <v>140</v>
      </c>
      <c r="M93" s="185"/>
      <c r="N93" s="175"/>
      <c r="O93" s="180"/>
      <c r="P93" s="180"/>
      <c r="Q93" s="183"/>
    </row>
    <row r="94" spans="1:17">
      <c r="L94" s="184" t="s">
        <v>141</v>
      </c>
      <c r="M94" s="185"/>
      <c r="N94" s="175"/>
      <c r="O94" s="180"/>
      <c r="P94" s="180"/>
      <c r="Q94" s="183"/>
    </row>
    <row r="95" spans="1:17">
      <c r="L95" s="184" t="s">
        <v>144</v>
      </c>
      <c r="M95" s="185"/>
      <c r="N95" s="175"/>
      <c r="O95" s="180"/>
      <c r="P95" s="180"/>
      <c r="Q95" s="183"/>
    </row>
    <row r="96" spans="1:17">
      <c r="L96" s="184" t="s">
        <v>145</v>
      </c>
      <c r="M96" s="185"/>
      <c r="N96" s="175"/>
      <c r="O96" s="180"/>
      <c r="P96" s="180"/>
      <c r="Q96" s="183"/>
    </row>
    <row r="97" spans="1:22">
      <c r="L97" s="184" t="s">
        <v>142</v>
      </c>
      <c r="M97" s="185"/>
      <c r="N97" s="175"/>
      <c r="O97" s="180"/>
      <c r="P97" s="180"/>
      <c r="Q97" s="183"/>
    </row>
    <row r="98" spans="1:22">
      <c r="L98" s="184" t="s">
        <v>143</v>
      </c>
      <c r="M98" s="185"/>
      <c r="N98" s="175"/>
      <c r="O98" s="180"/>
      <c r="P98" s="180"/>
      <c r="Q98" s="183"/>
    </row>
    <row r="99" spans="1:22">
      <c r="L99" s="184" t="s">
        <v>146</v>
      </c>
      <c r="M99" s="185"/>
      <c r="N99" s="175"/>
      <c r="O99" s="180"/>
      <c r="P99" s="180"/>
      <c r="Q99" s="183"/>
    </row>
    <row r="100" spans="1:22">
      <c r="L100" s="184" t="s">
        <v>147</v>
      </c>
      <c r="M100" s="185"/>
      <c r="N100" s="175"/>
      <c r="O100" s="180"/>
      <c r="P100" s="180"/>
      <c r="Q100" s="183"/>
    </row>
    <row r="103" spans="1:22">
      <c r="N103" s="170"/>
    </row>
    <row r="104" spans="1:22">
      <c r="A104" s="13"/>
      <c r="B104" s="12"/>
      <c r="L104" s="186" t="s">
        <v>129</v>
      </c>
      <c r="M104" s="163"/>
      <c r="N104" s="183"/>
      <c r="O104" s="170"/>
      <c r="P104" s="170"/>
      <c r="Q104" s="170"/>
      <c r="R104" s="158"/>
      <c r="S104" s="158"/>
      <c r="T104" s="187"/>
      <c r="U104" s="220"/>
      <c r="V104" s="180"/>
    </row>
    <row r="105" spans="1:22">
      <c r="A105" s="13"/>
      <c r="B105" s="12"/>
      <c r="L105" s="179" t="s">
        <v>130</v>
      </c>
      <c r="M105" s="164"/>
      <c r="N105" s="183"/>
      <c r="O105" s="170"/>
      <c r="P105" s="170"/>
      <c r="Q105" s="170"/>
      <c r="R105" s="158"/>
      <c r="S105" s="158"/>
      <c r="T105" s="187"/>
      <c r="U105" s="220"/>
      <c r="V105" s="180"/>
    </row>
    <row r="106" spans="1:22">
      <c r="A106" s="13"/>
      <c r="B106" s="12"/>
      <c r="L106" s="179" t="s">
        <v>131</v>
      </c>
      <c r="M106" s="164"/>
      <c r="N106" s="183"/>
      <c r="O106" s="170"/>
      <c r="P106" s="170"/>
      <c r="Q106" s="170"/>
      <c r="R106" s="158"/>
      <c r="S106" s="158"/>
      <c r="T106" s="187"/>
      <c r="U106" s="220"/>
      <c r="V106" s="180"/>
    </row>
    <row r="107" spans="1:22">
      <c r="A107" s="13"/>
      <c r="B107" s="12"/>
      <c r="L107" s="179" t="s">
        <v>132</v>
      </c>
      <c r="M107" s="164"/>
      <c r="N107" s="183"/>
      <c r="O107" s="170"/>
      <c r="P107" s="170"/>
      <c r="Q107" s="170"/>
      <c r="R107" s="158"/>
      <c r="S107" s="158"/>
      <c r="T107" s="187"/>
      <c r="U107" s="220"/>
      <c r="V107" s="180"/>
    </row>
    <row r="108" spans="1:22">
      <c r="A108" s="13"/>
      <c r="B108" s="12"/>
      <c r="L108" s="179" t="s">
        <v>133</v>
      </c>
      <c r="M108" s="164"/>
      <c r="N108" s="183"/>
      <c r="O108" s="170"/>
      <c r="P108" s="170"/>
      <c r="Q108" s="170"/>
      <c r="R108" s="158"/>
      <c r="S108" s="158"/>
      <c r="T108" s="187"/>
      <c r="U108" s="220"/>
      <c r="V108" s="180"/>
    </row>
    <row r="109" spans="1:22">
      <c r="A109" s="13"/>
      <c r="B109" s="12"/>
      <c r="L109" s="179" t="s">
        <v>134</v>
      </c>
      <c r="M109" s="164"/>
      <c r="N109" s="183"/>
      <c r="O109" s="170"/>
      <c r="P109" s="170"/>
      <c r="Q109" s="170"/>
      <c r="R109" s="158"/>
      <c r="S109" s="158"/>
      <c r="T109" s="187"/>
      <c r="U109" s="220"/>
      <c r="V109" s="180"/>
    </row>
    <row r="110" spans="1:22">
      <c r="A110" s="13"/>
      <c r="B110" s="12"/>
      <c r="L110" s="179" t="s">
        <v>135</v>
      </c>
      <c r="M110" s="164"/>
      <c r="N110" s="183"/>
      <c r="O110" s="170"/>
      <c r="P110" s="170"/>
      <c r="Q110" s="170"/>
      <c r="R110" s="158"/>
      <c r="S110" s="158"/>
      <c r="T110" s="187"/>
      <c r="U110" s="220"/>
      <c r="V110" s="180"/>
    </row>
    <row r="111" spans="1:22">
      <c r="A111" s="13"/>
      <c r="B111" s="12"/>
      <c r="L111" s="179" t="s">
        <v>136</v>
      </c>
      <c r="M111" s="164"/>
      <c r="N111" s="183"/>
      <c r="O111" s="170"/>
      <c r="P111" s="170"/>
      <c r="Q111" s="170"/>
      <c r="R111" s="158"/>
      <c r="S111" s="158"/>
      <c r="T111" s="187"/>
      <c r="U111" s="220"/>
      <c r="V111" s="180"/>
    </row>
    <row r="112" spans="1:22">
      <c r="A112" s="13"/>
      <c r="B112" s="12"/>
      <c r="L112" s="179" t="s">
        <v>137</v>
      </c>
      <c r="M112" s="164"/>
      <c r="N112" s="183"/>
      <c r="O112" s="170"/>
      <c r="P112" s="170"/>
      <c r="Q112" s="170"/>
      <c r="R112" s="158"/>
      <c r="S112" s="158"/>
      <c r="T112" s="187"/>
      <c r="U112" s="220"/>
      <c r="V112" s="180"/>
    </row>
    <row r="113" spans="1:22">
      <c r="A113" s="13"/>
      <c r="B113" s="12"/>
      <c r="L113" s="179" t="s">
        <v>138</v>
      </c>
      <c r="M113" s="164"/>
      <c r="N113" s="183"/>
      <c r="O113" s="170"/>
      <c r="P113" s="170"/>
      <c r="Q113" s="170"/>
      <c r="R113" s="158"/>
      <c r="S113" s="158"/>
      <c r="T113" s="187"/>
      <c r="U113" s="220"/>
      <c r="V113" s="180"/>
    </row>
    <row r="114" spans="1:22">
      <c r="A114" s="13"/>
      <c r="B114" s="12"/>
      <c r="L114" s="179" t="s">
        <v>139</v>
      </c>
      <c r="M114" s="164"/>
      <c r="N114" s="183"/>
      <c r="O114" s="170"/>
      <c r="P114" s="170"/>
      <c r="Q114" s="170"/>
      <c r="R114" s="158"/>
      <c r="S114" s="158"/>
      <c r="T114" s="187"/>
      <c r="U114" s="220"/>
      <c r="V114" s="180"/>
    </row>
    <row r="115" spans="1:22">
      <c r="A115" s="13"/>
      <c r="B115" s="12"/>
      <c r="L115" s="179" t="s">
        <v>140</v>
      </c>
      <c r="M115" s="164"/>
      <c r="N115" s="183"/>
      <c r="O115" s="170"/>
      <c r="P115" s="170"/>
      <c r="Q115" s="170"/>
      <c r="R115" s="158"/>
      <c r="S115" s="158"/>
      <c r="T115" s="187"/>
      <c r="U115" s="220"/>
      <c r="V115" s="180"/>
    </row>
    <row r="116" spans="1:22">
      <c r="A116" s="13"/>
      <c r="B116" s="12"/>
      <c r="L116" s="179" t="s">
        <v>141</v>
      </c>
      <c r="M116" s="164"/>
      <c r="N116" s="183"/>
      <c r="O116" s="170"/>
      <c r="P116" s="170"/>
      <c r="Q116" s="170"/>
      <c r="R116" s="158"/>
      <c r="S116" s="158"/>
      <c r="T116" s="187"/>
      <c r="U116" s="220"/>
      <c r="V116" s="180"/>
    </row>
    <row r="117" spans="1:22">
      <c r="A117" s="13"/>
      <c r="B117" s="12"/>
      <c r="L117" s="179" t="s">
        <v>142</v>
      </c>
      <c r="M117" s="164"/>
      <c r="N117" s="183"/>
      <c r="O117" s="170"/>
      <c r="P117" s="170"/>
      <c r="Q117" s="170"/>
      <c r="R117" s="158"/>
      <c r="S117" s="158"/>
      <c r="T117" s="187"/>
      <c r="U117" s="220"/>
      <c r="V117" s="180"/>
    </row>
    <row r="118" spans="1:22">
      <c r="A118" s="13"/>
      <c r="B118" s="12"/>
      <c r="L118" s="179" t="s">
        <v>143</v>
      </c>
      <c r="M118" s="164"/>
      <c r="N118" s="183"/>
      <c r="O118" s="170"/>
      <c r="P118" s="170"/>
      <c r="Q118" s="170"/>
      <c r="R118" s="158"/>
      <c r="S118" s="158"/>
      <c r="T118" s="187"/>
      <c r="U118" s="220"/>
      <c r="V118" s="180"/>
    </row>
    <row r="119" spans="1:22">
      <c r="A119" s="13"/>
      <c r="B119" s="12"/>
      <c r="L119" s="179" t="s">
        <v>144</v>
      </c>
      <c r="M119" s="164"/>
      <c r="N119" s="183"/>
      <c r="O119" s="170"/>
      <c r="P119" s="170"/>
      <c r="Q119" s="170"/>
      <c r="R119" s="158"/>
      <c r="S119" s="158"/>
      <c r="T119" s="187"/>
      <c r="U119" s="220"/>
      <c r="V119" s="180"/>
    </row>
    <row r="120" spans="1:22">
      <c r="A120" s="13"/>
      <c r="B120" s="12"/>
      <c r="L120" s="179" t="s">
        <v>145</v>
      </c>
      <c r="M120" s="164"/>
      <c r="N120" s="183"/>
      <c r="O120" s="170"/>
      <c r="P120" s="170"/>
      <c r="Q120" s="170"/>
      <c r="R120" s="158"/>
      <c r="S120" s="158"/>
      <c r="T120" s="187"/>
      <c r="U120" s="220"/>
      <c r="V120" s="180"/>
    </row>
    <row r="121" spans="1:22">
      <c r="A121" s="13"/>
      <c r="B121" s="12"/>
      <c r="L121" s="179" t="s">
        <v>146</v>
      </c>
      <c r="M121" s="164"/>
      <c r="N121" s="183"/>
      <c r="O121" s="170"/>
      <c r="P121" s="170"/>
      <c r="Q121" s="170"/>
      <c r="R121" s="158"/>
      <c r="S121" s="158"/>
      <c r="T121" s="187"/>
      <c r="U121" s="220"/>
      <c r="V121" s="180"/>
    </row>
    <row r="122" spans="1:22">
      <c r="A122" s="13"/>
      <c r="B122" s="12"/>
      <c r="L122" s="179" t="s">
        <v>147</v>
      </c>
      <c r="M122" s="164"/>
      <c r="N122" s="183"/>
      <c r="O122" s="170"/>
      <c r="P122" s="170"/>
      <c r="Q122" s="170"/>
      <c r="R122" s="158"/>
      <c r="S122" s="158"/>
      <c r="T122" s="187"/>
      <c r="U122" s="220"/>
      <c r="V122" s="180"/>
    </row>
    <row r="125" spans="1:22">
      <c r="M125" s="186"/>
      <c r="N125" s="163"/>
    </row>
    <row r="126" spans="1:22">
      <c r="M126" s="179"/>
      <c r="N126" s="164"/>
    </row>
    <row r="127" spans="1:22">
      <c r="M127" s="179"/>
      <c r="N127" s="164"/>
    </row>
    <row r="128" spans="1:22">
      <c r="M128" s="179"/>
      <c r="N128" s="164"/>
    </row>
    <row r="129" spans="3:14">
      <c r="C129" s="208"/>
      <c r="D129" s="177"/>
      <c r="E129" s="163"/>
      <c r="M129" s="179"/>
      <c r="N129" s="164"/>
    </row>
    <row r="130" spans="3:14">
      <c r="C130" s="208"/>
      <c r="D130" s="177"/>
      <c r="E130" s="163"/>
      <c r="M130" s="179"/>
      <c r="N130" s="164"/>
    </row>
    <row r="131" spans="3:14">
      <c r="C131" s="208"/>
      <c r="D131" s="177"/>
      <c r="E131" s="182"/>
      <c r="M131" s="179"/>
      <c r="N131" s="164"/>
    </row>
    <row r="132" spans="3:14">
      <c r="C132" s="209"/>
      <c r="D132" s="178"/>
      <c r="E132" s="188"/>
      <c r="M132" s="179"/>
      <c r="N132" s="164"/>
    </row>
    <row r="133" spans="3:14">
      <c r="C133" s="209"/>
      <c r="D133" s="178"/>
      <c r="E133" s="188"/>
      <c r="M133" s="179"/>
      <c r="N133" s="164"/>
    </row>
    <row r="134" spans="3:14">
      <c r="C134" s="209"/>
      <c r="D134" s="178"/>
      <c r="E134" s="188"/>
      <c r="M134" s="179"/>
      <c r="N134" s="164"/>
    </row>
    <row r="135" spans="3:14">
      <c r="C135" s="209"/>
      <c r="D135" s="178"/>
      <c r="E135" s="188"/>
      <c r="K135" s="177"/>
      <c r="L135" s="182"/>
      <c r="M135" s="182"/>
      <c r="N135" s="164"/>
    </row>
    <row r="136" spans="3:14">
      <c r="C136" s="209"/>
      <c r="D136" s="178"/>
      <c r="E136" s="188"/>
      <c r="K136" s="178"/>
      <c r="L136" s="188"/>
      <c r="M136" s="188"/>
      <c r="N136" s="164"/>
    </row>
    <row r="137" spans="3:14">
      <c r="C137" s="209"/>
      <c r="D137" s="178"/>
      <c r="E137" s="188"/>
      <c r="K137" s="178"/>
      <c r="L137" s="188"/>
      <c r="M137" s="188"/>
      <c r="N137" s="164"/>
    </row>
    <row r="138" spans="3:14">
      <c r="C138" s="209"/>
      <c r="D138" s="178"/>
      <c r="E138" s="188"/>
      <c r="K138" s="178"/>
      <c r="L138" s="188"/>
      <c r="M138" s="188"/>
      <c r="N138" s="164"/>
    </row>
    <row r="139" spans="3:14">
      <c r="C139" s="209"/>
      <c r="D139" s="178"/>
      <c r="E139" s="188"/>
      <c r="K139" s="178"/>
      <c r="L139" s="188"/>
      <c r="M139" s="188"/>
      <c r="N139" s="164"/>
    </row>
    <row r="140" spans="3:14">
      <c r="C140" s="209"/>
      <c r="D140" s="178"/>
      <c r="E140" s="188"/>
      <c r="K140" s="178"/>
      <c r="L140" s="188"/>
      <c r="M140" s="188"/>
      <c r="N140" s="164"/>
    </row>
    <row r="141" spans="3:14">
      <c r="C141" s="209"/>
      <c r="D141" s="178"/>
      <c r="E141" s="188"/>
      <c r="K141" s="178"/>
      <c r="L141" s="188"/>
      <c r="M141" s="188"/>
      <c r="N141" s="164"/>
    </row>
    <row r="142" spans="3:14">
      <c r="C142" s="209"/>
      <c r="D142" s="178"/>
      <c r="E142" s="188"/>
      <c r="K142" s="178"/>
      <c r="L142" s="188"/>
      <c r="M142" s="188"/>
      <c r="N142" s="164"/>
    </row>
    <row r="143" spans="3:14">
      <c r="C143" s="209"/>
      <c r="D143" s="178"/>
      <c r="E143" s="188"/>
      <c r="K143" s="178"/>
      <c r="L143" s="188"/>
      <c r="M143" s="188"/>
      <c r="N143" s="164"/>
    </row>
    <row r="144" spans="3:14">
      <c r="C144" s="209"/>
      <c r="D144" s="178"/>
      <c r="E144" s="188"/>
      <c r="K144" s="178"/>
      <c r="L144" s="188"/>
      <c r="M144" s="188"/>
    </row>
    <row r="145" spans="3:13">
      <c r="C145" s="209"/>
      <c r="D145" s="178"/>
      <c r="E145" s="188"/>
      <c r="K145" s="178"/>
      <c r="L145" s="188"/>
      <c r="M145" s="188"/>
    </row>
    <row r="146" spans="3:13">
      <c r="C146" s="209"/>
      <c r="D146" s="178"/>
      <c r="E146" s="188"/>
      <c r="K146" s="178"/>
      <c r="L146" s="188"/>
      <c r="M146" s="188"/>
    </row>
    <row r="147" spans="3:13">
      <c r="C147" s="209"/>
      <c r="D147" s="178"/>
      <c r="E147" s="188"/>
      <c r="K147" s="178"/>
      <c r="L147" s="188"/>
      <c r="M147" s="188"/>
    </row>
    <row r="148" spans="3:13">
      <c r="C148" s="209"/>
      <c r="D148" s="178"/>
      <c r="E148" s="188"/>
      <c r="K148" s="178"/>
      <c r="L148" s="188"/>
      <c r="M148" s="188"/>
    </row>
    <row r="149" spans="3:13">
      <c r="C149" s="209"/>
      <c r="D149" s="178"/>
      <c r="E149" s="188"/>
      <c r="K149" s="178"/>
      <c r="L149" s="188"/>
      <c r="M149" s="188"/>
    </row>
    <row r="150" spans="3:13">
      <c r="C150" s="209"/>
      <c r="D150" s="178"/>
      <c r="E150" s="188"/>
      <c r="K150" s="178"/>
      <c r="L150" s="188"/>
      <c r="M150" s="188"/>
    </row>
    <row r="151" spans="3:13">
      <c r="C151" s="209"/>
      <c r="D151" s="178"/>
      <c r="E151" s="188"/>
      <c r="K151" s="178"/>
      <c r="L151" s="188"/>
      <c r="M151" s="188"/>
    </row>
    <row r="152" spans="3:13">
      <c r="C152" s="209"/>
      <c r="D152" s="178"/>
      <c r="E152" s="188"/>
      <c r="K152" s="178"/>
      <c r="L152" s="188"/>
      <c r="M152" s="188"/>
    </row>
    <row r="153" spans="3:13">
      <c r="C153" s="209"/>
      <c r="D153" s="178"/>
      <c r="E153" s="188"/>
      <c r="K153" s="178"/>
      <c r="L153" s="188"/>
      <c r="M153" s="188"/>
    </row>
    <row r="154" spans="3:13">
      <c r="C154" s="209"/>
      <c r="D154" s="178"/>
      <c r="E154" s="188"/>
      <c r="K154" s="178"/>
      <c r="L154" s="188"/>
      <c r="M154" s="188"/>
    </row>
    <row r="155" spans="3:13">
      <c r="K155" s="178"/>
      <c r="L155" s="188"/>
      <c r="M155" s="188"/>
    </row>
    <row r="156" spans="3:13">
      <c r="K156" s="178"/>
      <c r="L156" s="188"/>
      <c r="M156" s="188"/>
    </row>
    <row r="157" spans="3:13">
      <c r="K157" s="178"/>
      <c r="L157" s="188"/>
      <c r="M157" s="188"/>
    </row>
    <row r="158" spans="3:13">
      <c r="K158" s="178"/>
      <c r="L158" s="188"/>
      <c r="M158" s="188"/>
    </row>
  </sheetData>
  <phoneticPr fontId="3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3"/>
  <sheetViews>
    <sheetView workbookViewId="0">
      <selection sqref="A1:B33"/>
    </sheetView>
  </sheetViews>
  <sheetFormatPr baseColWidth="10" defaultRowHeight="13.2"/>
  <sheetData>
    <row r="1" spans="1:2">
      <c r="A1" t="s">
        <v>581</v>
      </c>
      <c r="B1">
        <v>1697.864711531</v>
      </c>
    </row>
    <row r="2" spans="1:2">
      <c r="A2" t="s">
        <v>273</v>
      </c>
      <c r="B2">
        <v>4166.7324485910003</v>
      </c>
    </row>
    <row r="3" spans="1:2">
      <c r="A3" t="s">
        <v>285</v>
      </c>
      <c r="B3">
        <v>3028.9696484639999</v>
      </c>
    </row>
    <row r="4" spans="1:2">
      <c r="A4" t="s">
        <v>501</v>
      </c>
      <c r="B4">
        <v>12789.653353678001</v>
      </c>
    </row>
    <row r="5" spans="1:2">
      <c r="A5" t="s">
        <v>297</v>
      </c>
      <c r="B5">
        <v>12972.312741256001</v>
      </c>
    </row>
    <row r="6" spans="1:2">
      <c r="A6" t="s">
        <v>256</v>
      </c>
      <c r="B6">
        <v>2816.2972211770002</v>
      </c>
    </row>
    <row r="7" spans="1:2">
      <c r="A7" t="s">
        <v>371</v>
      </c>
      <c r="B7">
        <v>8463.5514807809996</v>
      </c>
    </row>
    <row r="8" spans="1:2">
      <c r="A8" t="s">
        <v>309</v>
      </c>
      <c r="B8">
        <v>17603.130873595001</v>
      </c>
    </row>
    <row r="9" spans="1:2">
      <c r="A9" t="s">
        <v>322</v>
      </c>
      <c r="B9">
        <v>21233.457607609002</v>
      </c>
    </row>
    <row r="10" spans="1:2">
      <c r="A10" t="s">
        <v>349</v>
      </c>
      <c r="B10">
        <v>18751.786644409</v>
      </c>
    </row>
    <row r="11" spans="1:2">
      <c r="A11" t="s">
        <v>238</v>
      </c>
      <c r="B11">
        <v>3481.9516459500001</v>
      </c>
    </row>
    <row r="12" spans="1:2">
      <c r="A12" t="s">
        <v>382</v>
      </c>
      <c r="B12">
        <v>4505.9571912629999</v>
      </c>
    </row>
    <row r="13" spans="1:2">
      <c r="A13" t="s">
        <v>334</v>
      </c>
      <c r="B13">
        <v>4623.3529086279996</v>
      </c>
    </row>
    <row r="14" spans="1:2">
      <c r="A14" t="s">
        <v>218</v>
      </c>
      <c r="B14">
        <v>173662.48211138201</v>
      </c>
    </row>
    <row r="15" spans="1:2">
      <c r="A15" t="s">
        <v>489</v>
      </c>
      <c r="B15">
        <v>10749.655544511001</v>
      </c>
    </row>
    <row r="16" spans="1:2">
      <c r="A16" t="s">
        <v>479</v>
      </c>
      <c r="B16">
        <v>8719.8673309240003</v>
      </c>
    </row>
    <row r="17" spans="1:2">
      <c r="A17" t="s">
        <v>392</v>
      </c>
      <c r="B17">
        <v>20544.210422441</v>
      </c>
    </row>
    <row r="18" spans="1:2">
      <c r="A18" t="s">
        <v>402</v>
      </c>
      <c r="B18">
        <v>12363.589707814001</v>
      </c>
    </row>
    <row r="19" spans="1:2">
      <c r="A19" t="s">
        <v>423</v>
      </c>
      <c r="B19">
        <v>19375.264832866</v>
      </c>
    </row>
    <row r="20" spans="1:2">
      <c r="A20" t="s">
        <v>436</v>
      </c>
      <c r="B20">
        <v>41303.061193558999</v>
      </c>
    </row>
    <row r="21" spans="1:2">
      <c r="A21" t="s">
        <v>412</v>
      </c>
      <c r="B21">
        <v>18230.808478747</v>
      </c>
    </row>
    <row r="22" spans="1:2">
      <c r="A22" t="s">
        <v>449</v>
      </c>
      <c r="B22">
        <v>13755.510356381001</v>
      </c>
    </row>
    <row r="23" spans="1:2">
      <c r="A23" t="s">
        <v>459</v>
      </c>
      <c r="B23">
        <v>11850.541421071001</v>
      </c>
    </row>
    <row r="24" spans="1:2">
      <c r="A24" t="s">
        <v>469</v>
      </c>
      <c r="B24">
        <v>7361.3153163529996</v>
      </c>
    </row>
    <row r="25" spans="1:2">
      <c r="A25" t="s">
        <v>359</v>
      </c>
      <c r="B25">
        <v>38726.057044907997</v>
      </c>
    </row>
    <row r="26" spans="1:2">
      <c r="A26" t="s">
        <v>964</v>
      </c>
      <c r="B26">
        <v>36059.832007510515</v>
      </c>
    </row>
    <row r="27" spans="1:2">
      <c r="A27" t="s">
        <v>975</v>
      </c>
      <c r="B27">
        <v>89161.171577533183</v>
      </c>
    </row>
    <row r="28" spans="1:2">
      <c r="A28" t="s">
        <v>931</v>
      </c>
      <c r="B28">
        <v>173662.48211138224</v>
      </c>
    </row>
    <row r="29" spans="1:2">
      <c r="A29" t="s">
        <v>942</v>
      </c>
      <c r="B29">
        <v>34752.721975293491</v>
      </c>
    </row>
    <row r="30" spans="1:2">
      <c r="A30" t="s">
        <v>986</v>
      </c>
      <c r="B30">
        <v>42601.745255414411</v>
      </c>
    </row>
    <row r="31" spans="1:2">
      <c r="A31" t="s">
        <v>1008</v>
      </c>
      <c r="B31">
        <v>32552.345125494572</v>
      </c>
    </row>
    <row r="32" spans="1:2">
      <c r="A32" t="s">
        <v>997</v>
      </c>
      <c r="B32">
        <v>36907.59233024306</v>
      </c>
    </row>
    <row r="33" spans="1:2">
      <c r="A33" t="s">
        <v>953</v>
      </c>
      <c r="B33">
        <v>47079.491855015534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G40"/>
  <sheetViews>
    <sheetView zoomScale="85" zoomScaleNormal="85" workbookViewId="0">
      <selection activeCell="G2" sqref="G2"/>
    </sheetView>
  </sheetViews>
  <sheetFormatPr baseColWidth="10" defaultColWidth="11.44140625" defaultRowHeight="237" customHeight="1"/>
  <cols>
    <col min="1" max="1" width="5.5546875" style="1" customWidth="1"/>
    <col min="2" max="2" width="33" style="1" customWidth="1"/>
    <col min="3" max="3" width="57.33203125" style="1" customWidth="1"/>
    <col min="4" max="4" width="25.44140625" style="1" bestFit="1" customWidth="1"/>
    <col min="5" max="16384" width="11.44140625" style="1"/>
  </cols>
  <sheetData>
    <row r="1" spans="1:7" ht="237" customHeight="1">
      <c r="A1" s="1">
        <v>11</v>
      </c>
      <c r="B1" s="1" t="s">
        <v>0</v>
      </c>
      <c r="D1" s="51" t="s">
        <v>1029</v>
      </c>
      <c r="E1" s="51" t="s">
        <v>206</v>
      </c>
      <c r="G1" s="3"/>
    </row>
    <row r="2" spans="1:7" ht="237" customHeight="1">
      <c r="A2" s="51"/>
      <c r="B2" s="51" t="s">
        <v>207</v>
      </c>
      <c r="E2" s="51"/>
      <c r="G2" s="3"/>
    </row>
    <row r="3" spans="1:7" ht="237" customHeight="1">
      <c r="A3" s="51" t="s">
        <v>193</v>
      </c>
      <c r="B3" s="51" t="s">
        <v>192</v>
      </c>
      <c r="D3" s="51"/>
      <c r="E3" s="51"/>
      <c r="G3" s="3"/>
    </row>
    <row r="4" spans="1:7" ht="237" customHeight="1">
      <c r="A4" s="1">
        <v>75</v>
      </c>
      <c r="B4" s="1" t="s">
        <v>92</v>
      </c>
      <c r="D4" s="1" t="s">
        <v>102</v>
      </c>
      <c r="E4" s="51" t="s">
        <v>206</v>
      </c>
      <c r="G4" s="20"/>
    </row>
    <row r="5" spans="1:7" ht="237" customHeight="1">
      <c r="A5" s="1">
        <v>77</v>
      </c>
      <c r="B5" s="1" t="s">
        <v>93</v>
      </c>
      <c r="D5" s="1" t="s">
        <v>102</v>
      </c>
      <c r="E5" s="51" t="s">
        <v>206</v>
      </c>
      <c r="G5" s="5"/>
    </row>
    <row r="6" spans="1:7" ht="237" customHeight="1">
      <c r="A6" s="1">
        <v>78</v>
      </c>
      <c r="B6" s="1" t="s">
        <v>94</v>
      </c>
      <c r="D6" s="1" t="s">
        <v>102</v>
      </c>
      <c r="E6" s="51" t="s">
        <v>206</v>
      </c>
      <c r="G6" s="5"/>
    </row>
    <row r="7" spans="1:7" ht="237" customHeight="1">
      <c r="A7" s="1">
        <v>91</v>
      </c>
      <c r="B7" s="1" t="s">
        <v>95</v>
      </c>
      <c r="D7" s="1" t="s">
        <v>102</v>
      </c>
      <c r="E7" s="51" t="s">
        <v>206</v>
      </c>
      <c r="G7" s="5"/>
    </row>
    <row r="8" spans="1:7" ht="237" customHeight="1">
      <c r="A8" s="1">
        <v>92</v>
      </c>
      <c r="B8" s="1" t="s">
        <v>108</v>
      </c>
      <c r="D8" s="1" t="s">
        <v>102</v>
      </c>
      <c r="E8" s="51" t="s">
        <v>206</v>
      </c>
      <c r="G8" s="5"/>
    </row>
    <row r="9" spans="1:7" ht="237" customHeight="1">
      <c r="A9" s="1">
        <v>93</v>
      </c>
      <c r="B9" s="1" t="s">
        <v>109</v>
      </c>
      <c r="D9" s="1" t="s">
        <v>102</v>
      </c>
      <c r="E9" s="51" t="s">
        <v>206</v>
      </c>
      <c r="G9" s="6"/>
    </row>
    <row r="10" spans="1:7" ht="237" customHeight="1">
      <c r="A10" s="1">
        <v>94</v>
      </c>
      <c r="B10" s="1" t="s">
        <v>110</v>
      </c>
      <c r="D10" s="1" t="s">
        <v>102</v>
      </c>
      <c r="E10" s="51" t="s">
        <v>206</v>
      </c>
      <c r="G10" s="6"/>
    </row>
    <row r="11" spans="1:7" ht="237" customHeight="1">
      <c r="A11" s="1">
        <v>95</v>
      </c>
      <c r="B11" s="1" t="s">
        <v>101</v>
      </c>
      <c r="D11" s="1" t="s">
        <v>102</v>
      </c>
      <c r="E11" s="51" t="s">
        <v>206</v>
      </c>
      <c r="G11" s="5"/>
    </row>
    <row r="12" spans="1:7" ht="237" customHeight="1">
      <c r="A12" s="51" t="s">
        <v>193</v>
      </c>
      <c r="B12" s="51" t="s">
        <v>194</v>
      </c>
      <c r="E12" s="51"/>
      <c r="G12" s="5"/>
    </row>
    <row r="13" spans="1:7" ht="237" customHeight="1">
      <c r="A13" s="1">
        <v>1115</v>
      </c>
      <c r="B13" s="1" t="s">
        <v>159</v>
      </c>
      <c r="D13" s="1" t="s">
        <v>102</v>
      </c>
      <c r="E13" s="51" t="s">
        <v>205</v>
      </c>
      <c r="G13" s="6"/>
    </row>
    <row r="14" spans="1:7" ht="237" customHeight="1">
      <c r="A14" s="1">
        <v>1116</v>
      </c>
      <c r="B14" s="1" t="s">
        <v>160</v>
      </c>
      <c r="D14" s="1" t="s">
        <v>102</v>
      </c>
      <c r="E14" s="51" t="s">
        <v>205</v>
      </c>
      <c r="G14" s="6"/>
    </row>
    <row r="15" spans="1:7" ht="237" customHeight="1">
      <c r="A15" s="1">
        <v>1152</v>
      </c>
      <c r="B15" s="1" t="s">
        <v>179</v>
      </c>
      <c r="D15" s="1" t="s">
        <v>102</v>
      </c>
      <c r="E15" s="51" t="s">
        <v>205</v>
      </c>
      <c r="G15" s="21"/>
    </row>
    <row r="16" spans="1:7" ht="237" customHeight="1">
      <c r="A16" s="1">
        <v>1117</v>
      </c>
      <c r="B16" s="1" t="s">
        <v>161</v>
      </c>
      <c r="D16" s="1" t="s">
        <v>102</v>
      </c>
      <c r="E16" s="51" t="s">
        <v>205</v>
      </c>
      <c r="G16" s="10"/>
    </row>
    <row r="17" spans="1:7" ht="237" customHeight="1">
      <c r="A17" s="1">
        <v>1109</v>
      </c>
      <c r="B17" s="1" t="s">
        <v>158</v>
      </c>
      <c r="D17" s="1" t="s">
        <v>102</v>
      </c>
      <c r="E17" s="51" t="s">
        <v>205</v>
      </c>
      <c r="G17" s="10"/>
    </row>
    <row r="18" spans="1:7" ht="237" customHeight="1">
      <c r="A18" s="1">
        <v>1127</v>
      </c>
      <c r="B18" s="1" t="s">
        <v>167</v>
      </c>
      <c r="D18" s="1" t="s">
        <v>102</v>
      </c>
      <c r="E18" s="51" t="s">
        <v>205</v>
      </c>
      <c r="G18" s="10"/>
    </row>
    <row r="19" spans="1:7" ht="237" customHeight="1">
      <c r="A19" s="1">
        <v>1118</v>
      </c>
      <c r="B19" s="1" t="s">
        <v>162</v>
      </c>
      <c r="D19" s="1" t="s">
        <v>102</v>
      </c>
      <c r="E19" s="51" t="s">
        <v>205</v>
      </c>
      <c r="G19" s="5"/>
    </row>
    <row r="20" spans="1:7" ht="237" customHeight="1">
      <c r="A20" s="1">
        <v>1119</v>
      </c>
      <c r="B20" s="1" t="s">
        <v>163</v>
      </c>
      <c r="D20" s="1" t="s">
        <v>102</v>
      </c>
      <c r="E20" s="51" t="s">
        <v>205</v>
      </c>
      <c r="G20" s="5"/>
    </row>
    <row r="21" spans="1:7" ht="237" customHeight="1">
      <c r="A21" s="1">
        <v>1125</v>
      </c>
      <c r="B21" s="1" t="s">
        <v>165</v>
      </c>
      <c r="D21" s="1" t="s">
        <v>102</v>
      </c>
      <c r="E21" s="51" t="s">
        <v>205</v>
      </c>
      <c r="G21" s="10"/>
    </row>
    <row r="22" spans="1:7" ht="237" customHeight="1">
      <c r="A22" s="1">
        <v>1108</v>
      </c>
      <c r="B22" s="1" t="s">
        <v>157</v>
      </c>
      <c r="D22" s="1" t="s">
        <v>102</v>
      </c>
      <c r="E22" s="51" t="s">
        <v>205</v>
      </c>
      <c r="G22" s="10"/>
    </row>
    <row r="23" spans="1:7" ht="237" customHeight="1">
      <c r="A23" s="1">
        <v>1128</v>
      </c>
      <c r="B23" s="1" t="s">
        <v>168</v>
      </c>
      <c r="D23" s="1" t="s">
        <v>102</v>
      </c>
      <c r="E23" s="51" t="s">
        <v>205</v>
      </c>
      <c r="G23" s="5"/>
    </row>
    <row r="24" spans="1:7" ht="237" customHeight="1">
      <c r="A24" s="1">
        <v>1124</v>
      </c>
      <c r="B24" s="1" t="s">
        <v>164</v>
      </c>
      <c r="D24" s="1" t="s">
        <v>102</v>
      </c>
      <c r="E24" s="51" t="s">
        <v>205</v>
      </c>
      <c r="G24" s="5"/>
    </row>
    <row r="25" spans="1:7" ht="237" customHeight="1">
      <c r="A25" s="1">
        <v>1107</v>
      </c>
      <c r="B25" s="1" t="s">
        <v>156</v>
      </c>
      <c r="D25" s="1" t="s">
        <v>102</v>
      </c>
      <c r="E25" s="51" t="s">
        <v>205</v>
      </c>
      <c r="G25" s="10"/>
    </row>
    <row r="26" spans="1:7" ht="237" customHeight="1">
      <c r="A26" s="1">
        <v>1151</v>
      </c>
      <c r="B26" s="1" t="s">
        <v>538</v>
      </c>
      <c r="D26" s="1" t="s">
        <v>102</v>
      </c>
      <c r="E26" s="51" t="s">
        <v>205</v>
      </c>
      <c r="G26" s="10"/>
    </row>
    <row r="27" spans="1:7" ht="237" customHeight="1">
      <c r="A27" s="1">
        <v>1150</v>
      </c>
      <c r="B27" s="51" t="s">
        <v>539</v>
      </c>
      <c r="D27" s="1" t="s">
        <v>102</v>
      </c>
      <c r="E27" s="51" t="s">
        <v>205</v>
      </c>
      <c r="G27" s="10"/>
    </row>
    <row r="28" spans="1:7" ht="237" customHeight="1">
      <c r="A28" s="1">
        <v>1129</v>
      </c>
      <c r="B28" s="51" t="s">
        <v>540</v>
      </c>
      <c r="D28" s="1" t="s">
        <v>102</v>
      </c>
      <c r="E28" s="51" t="s">
        <v>205</v>
      </c>
      <c r="G28" s="5"/>
    </row>
    <row r="29" spans="1:7" ht="237" customHeight="1">
      <c r="A29" s="1">
        <v>1137</v>
      </c>
      <c r="B29" s="51" t="s">
        <v>541</v>
      </c>
      <c r="D29" s="1" t="s">
        <v>102</v>
      </c>
      <c r="E29" s="51" t="s">
        <v>205</v>
      </c>
      <c r="G29" s="6"/>
    </row>
    <row r="30" spans="1:7" ht="237" customHeight="1">
      <c r="A30" s="1">
        <v>1139</v>
      </c>
      <c r="B30" s="51" t="s">
        <v>542</v>
      </c>
      <c r="D30" s="1" t="s">
        <v>102</v>
      </c>
      <c r="E30" s="51" t="s">
        <v>205</v>
      </c>
      <c r="G30" s="5"/>
    </row>
    <row r="31" spans="1:7" ht="237" customHeight="1">
      <c r="A31" s="1">
        <v>1146</v>
      </c>
      <c r="B31" s="51" t="s">
        <v>543</v>
      </c>
      <c r="D31" s="1" t="s">
        <v>102</v>
      </c>
      <c r="E31" s="51" t="s">
        <v>205</v>
      </c>
      <c r="G31" s="10"/>
    </row>
    <row r="32" spans="1:7" ht="237" customHeight="1">
      <c r="A32" s="1">
        <v>1138</v>
      </c>
      <c r="B32" s="51" t="s">
        <v>544</v>
      </c>
      <c r="D32" s="1" t="s">
        <v>102</v>
      </c>
      <c r="E32" s="51" t="s">
        <v>205</v>
      </c>
      <c r="G32" s="10"/>
    </row>
    <row r="33" spans="1:7" ht="237" customHeight="1">
      <c r="A33" s="1">
        <v>1147</v>
      </c>
      <c r="B33" s="51" t="s">
        <v>545</v>
      </c>
      <c r="D33" s="1" t="s">
        <v>102</v>
      </c>
      <c r="E33" s="51" t="s">
        <v>205</v>
      </c>
      <c r="G33" s="5"/>
    </row>
    <row r="34" spans="1:7" ht="237" customHeight="1">
      <c r="A34" s="1">
        <v>1153</v>
      </c>
      <c r="B34" s="1" t="s">
        <v>536</v>
      </c>
      <c r="D34" s="1" t="s">
        <v>102</v>
      </c>
      <c r="E34" s="51" t="s">
        <v>205</v>
      </c>
      <c r="G34" s="5"/>
    </row>
    <row r="35" spans="1:7" ht="237" customHeight="1">
      <c r="A35" s="1">
        <v>1148</v>
      </c>
      <c r="B35" s="51" t="s">
        <v>546</v>
      </c>
      <c r="D35" s="1" t="s">
        <v>102</v>
      </c>
      <c r="E35" s="51" t="s">
        <v>205</v>
      </c>
      <c r="G35" s="5"/>
    </row>
    <row r="36" spans="1:7" ht="237" customHeight="1">
      <c r="A36" s="1">
        <v>1149</v>
      </c>
      <c r="B36" s="51" t="s">
        <v>547</v>
      </c>
      <c r="D36" s="1" t="s">
        <v>102</v>
      </c>
      <c r="E36" s="51" t="s">
        <v>205</v>
      </c>
      <c r="G36" s="5"/>
    </row>
    <row r="37" spans="1:7" ht="237" customHeight="1">
      <c r="A37" s="1">
        <v>1126</v>
      </c>
      <c r="B37" s="1" t="s">
        <v>166</v>
      </c>
      <c r="D37" s="1" t="s">
        <v>102</v>
      </c>
      <c r="E37" s="51" t="s">
        <v>205</v>
      </c>
      <c r="G37" s="5"/>
    </row>
    <row r="38" spans="1:7" ht="237" customHeight="1">
      <c r="G38" s="5"/>
    </row>
    <row r="39" spans="1:7" ht="237" customHeight="1">
      <c r="G39" s="5"/>
    </row>
    <row r="40" spans="1:7" ht="237" customHeight="1">
      <c r="G40" s="5"/>
    </row>
  </sheetData>
  <phoneticPr fontId="3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"/>
  <sheetViews>
    <sheetView workbookViewId="0">
      <selection activeCell="G18" sqref="G18"/>
    </sheetView>
  </sheetViews>
  <sheetFormatPr baseColWidth="10" defaultRowHeight="13.2"/>
  <cols>
    <col min="1" max="1" width="3" bestFit="1" customWidth="1"/>
    <col min="2" max="2" width="27.6640625" bestFit="1" customWidth="1"/>
    <col min="4" max="4" width="27.6640625" bestFit="1" customWidth="1"/>
  </cols>
  <sheetData>
    <row r="1" spans="1:5">
      <c r="A1">
        <v>1</v>
      </c>
      <c r="B1" t="s">
        <v>102</v>
      </c>
    </row>
    <row r="2" spans="1:5">
      <c r="A2">
        <v>2</v>
      </c>
      <c r="B2" s="52" t="s">
        <v>207</v>
      </c>
      <c r="E2" t="s">
        <v>159</v>
      </c>
    </row>
    <row r="3" spans="1:5">
      <c r="A3">
        <v>3</v>
      </c>
      <c r="B3" s="52" t="s">
        <v>192</v>
      </c>
      <c r="E3" t="s">
        <v>160</v>
      </c>
    </row>
    <row r="4" spans="1:5">
      <c r="A4">
        <v>4</v>
      </c>
      <c r="B4" t="s">
        <v>92</v>
      </c>
      <c r="E4" t="s">
        <v>179</v>
      </c>
    </row>
    <row r="5" spans="1:5">
      <c r="A5">
        <v>5</v>
      </c>
      <c r="B5" t="s">
        <v>93</v>
      </c>
      <c r="E5" t="s">
        <v>161</v>
      </c>
    </row>
    <row r="6" spans="1:5">
      <c r="A6">
        <v>6</v>
      </c>
      <c r="B6" t="s">
        <v>94</v>
      </c>
      <c r="E6" t="s">
        <v>158</v>
      </c>
    </row>
    <row r="7" spans="1:5">
      <c r="A7">
        <v>7</v>
      </c>
      <c r="B7" t="s">
        <v>95</v>
      </c>
      <c r="E7" t="s">
        <v>167</v>
      </c>
    </row>
    <row r="8" spans="1:5">
      <c r="A8">
        <v>8</v>
      </c>
      <c r="B8" t="s">
        <v>108</v>
      </c>
      <c r="E8" t="s">
        <v>162</v>
      </c>
    </row>
    <row r="9" spans="1:5">
      <c r="A9">
        <v>9</v>
      </c>
      <c r="B9" t="s">
        <v>109</v>
      </c>
      <c r="E9" t="s">
        <v>163</v>
      </c>
    </row>
    <row r="10" spans="1:5">
      <c r="A10">
        <v>10</v>
      </c>
      <c r="B10" t="s">
        <v>110</v>
      </c>
      <c r="E10" t="s">
        <v>165</v>
      </c>
    </row>
    <row r="11" spans="1:5">
      <c r="A11">
        <v>11</v>
      </c>
      <c r="B11" t="s">
        <v>101</v>
      </c>
      <c r="E11" t="s">
        <v>157</v>
      </c>
    </row>
    <row r="12" spans="1:5">
      <c r="A12">
        <v>12</v>
      </c>
      <c r="B12" s="52" t="s">
        <v>207</v>
      </c>
      <c r="E12" t="s">
        <v>168</v>
      </c>
    </row>
    <row r="13" spans="1:5">
      <c r="A13">
        <v>13</v>
      </c>
      <c r="B13" t="s">
        <v>194</v>
      </c>
      <c r="E13" t="s">
        <v>164</v>
      </c>
    </row>
    <row r="14" spans="1:5">
      <c r="A14">
        <v>14</v>
      </c>
      <c r="B14" t="s">
        <v>156</v>
      </c>
      <c r="E14" t="s">
        <v>156</v>
      </c>
    </row>
    <row r="15" spans="1:5">
      <c r="A15">
        <v>15</v>
      </c>
      <c r="B15" t="s">
        <v>157</v>
      </c>
      <c r="E15" t="s">
        <v>538</v>
      </c>
    </row>
    <row r="16" spans="1:5">
      <c r="A16">
        <v>16</v>
      </c>
      <c r="B16" t="s">
        <v>158</v>
      </c>
      <c r="E16" t="s">
        <v>539</v>
      </c>
    </row>
    <row r="17" spans="1:5">
      <c r="A17">
        <v>17</v>
      </c>
      <c r="B17" t="s">
        <v>159</v>
      </c>
      <c r="E17" t="s">
        <v>540</v>
      </c>
    </row>
    <row r="18" spans="1:5">
      <c r="A18">
        <v>18</v>
      </c>
      <c r="B18" t="s">
        <v>160</v>
      </c>
      <c r="E18" t="s">
        <v>541</v>
      </c>
    </row>
    <row r="19" spans="1:5">
      <c r="A19">
        <v>19</v>
      </c>
      <c r="B19" t="s">
        <v>161</v>
      </c>
      <c r="E19" s="52" t="s">
        <v>537</v>
      </c>
    </row>
    <row r="20" spans="1:5">
      <c r="A20">
        <v>20</v>
      </c>
      <c r="B20" t="s">
        <v>162</v>
      </c>
      <c r="E20" t="s">
        <v>542</v>
      </c>
    </row>
    <row r="21" spans="1:5">
      <c r="A21">
        <v>21</v>
      </c>
      <c r="B21" t="s">
        <v>163</v>
      </c>
      <c r="E21" t="s">
        <v>543</v>
      </c>
    </row>
    <row r="22" spans="1:5">
      <c r="A22">
        <v>22</v>
      </c>
      <c r="B22" t="s">
        <v>164</v>
      </c>
      <c r="E22" t="s">
        <v>544</v>
      </c>
    </row>
    <row r="23" spans="1:5">
      <c r="A23">
        <v>23</v>
      </c>
      <c r="B23" t="s">
        <v>165</v>
      </c>
      <c r="E23" t="s">
        <v>545</v>
      </c>
    </row>
    <row r="24" spans="1:5">
      <c r="A24">
        <v>24</v>
      </c>
      <c r="B24" t="s">
        <v>166</v>
      </c>
      <c r="E24" t="s">
        <v>546</v>
      </c>
    </row>
    <row r="25" spans="1:5">
      <c r="A25">
        <v>25</v>
      </c>
      <c r="B25" t="s">
        <v>167</v>
      </c>
      <c r="E25" t="s">
        <v>547</v>
      </c>
    </row>
    <row r="26" spans="1:5">
      <c r="A26">
        <v>26</v>
      </c>
      <c r="B26" t="s">
        <v>168</v>
      </c>
      <c r="E26" t="s">
        <v>166</v>
      </c>
    </row>
    <row r="27" spans="1:5">
      <c r="A27">
        <v>27</v>
      </c>
      <c r="B27" t="s">
        <v>540</v>
      </c>
    </row>
    <row r="28" spans="1:5">
      <c r="A28">
        <v>28</v>
      </c>
      <c r="B28" t="s">
        <v>541</v>
      </c>
    </row>
    <row r="29" spans="1:5">
      <c r="A29">
        <v>29</v>
      </c>
      <c r="B29" t="s">
        <v>544</v>
      </c>
    </row>
    <row r="30" spans="1:5">
      <c r="A30">
        <v>30</v>
      </c>
      <c r="B30" t="s">
        <v>542</v>
      </c>
    </row>
    <row r="31" spans="1:5">
      <c r="A31">
        <v>31</v>
      </c>
      <c r="B31" t="s">
        <v>543</v>
      </c>
    </row>
    <row r="32" spans="1:5">
      <c r="A32">
        <v>32</v>
      </c>
      <c r="B32" t="s">
        <v>545</v>
      </c>
    </row>
    <row r="33" spans="1:2">
      <c r="A33">
        <v>33</v>
      </c>
      <c r="B33" t="s">
        <v>546</v>
      </c>
    </row>
    <row r="34" spans="1:2">
      <c r="A34">
        <v>34</v>
      </c>
      <c r="B34" t="s">
        <v>547</v>
      </c>
    </row>
    <row r="35" spans="1:2">
      <c r="A35">
        <v>35</v>
      </c>
      <c r="B35" t="s">
        <v>539</v>
      </c>
    </row>
    <row r="36" spans="1:2">
      <c r="A36">
        <v>36</v>
      </c>
      <c r="B36" t="s">
        <v>538</v>
      </c>
    </row>
    <row r="37" spans="1:2">
      <c r="A37">
        <v>37</v>
      </c>
      <c r="B37" s="52" t="s">
        <v>536</v>
      </c>
    </row>
    <row r="38" spans="1:2">
      <c r="A38">
        <v>38</v>
      </c>
      <c r="B38" t="s">
        <v>179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5"/>
  <sheetViews>
    <sheetView workbookViewId="0">
      <selection activeCell="G18" sqref="G18"/>
    </sheetView>
  </sheetViews>
  <sheetFormatPr baseColWidth="10" defaultRowHeight="13.2"/>
  <cols>
    <col min="1" max="1" width="25.44140625" bestFit="1" customWidth="1"/>
  </cols>
  <sheetData>
    <row r="1" spans="1:1" ht="15.75" customHeight="1">
      <c r="A1" s="1" t="s">
        <v>72</v>
      </c>
    </row>
    <row r="2" spans="1:1" ht="15.75" customHeight="1">
      <c r="A2" s="1" t="s">
        <v>0</v>
      </c>
    </row>
    <row r="3" spans="1:1" ht="15.75" customHeight="1">
      <c r="A3" s="1" t="s">
        <v>92</v>
      </c>
    </row>
    <row r="4" spans="1:1" ht="15.75" customHeight="1">
      <c r="A4" s="1" t="s">
        <v>93</v>
      </c>
    </row>
    <row r="5" spans="1:1" ht="15.75" customHeight="1">
      <c r="A5" s="1" t="s">
        <v>94</v>
      </c>
    </row>
    <row r="6" spans="1:1" ht="15.75" customHeight="1">
      <c r="A6" s="1" t="s">
        <v>95</v>
      </c>
    </row>
    <row r="7" spans="1:1" ht="15.75" customHeight="1">
      <c r="A7" s="1" t="s">
        <v>108</v>
      </c>
    </row>
    <row r="8" spans="1:1" ht="15.75" customHeight="1">
      <c r="A8" s="1" t="s">
        <v>109</v>
      </c>
    </row>
    <row r="9" spans="1:1" ht="15.75" customHeight="1">
      <c r="A9" s="1" t="s">
        <v>110</v>
      </c>
    </row>
    <row r="10" spans="1:1" ht="15.75" customHeight="1">
      <c r="A10" s="1" t="s">
        <v>101</v>
      </c>
    </row>
    <row r="11" spans="1:1" ht="15.75" customHeight="1">
      <c r="A11" s="1" t="s">
        <v>159</v>
      </c>
    </row>
    <row r="12" spans="1:1" ht="15.75" customHeight="1">
      <c r="A12" s="1" t="s">
        <v>536</v>
      </c>
    </row>
    <row r="13" spans="1:1" ht="15.75" customHeight="1">
      <c r="A13" s="1" t="s">
        <v>160</v>
      </c>
    </row>
    <row r="14" spans="1:1" ht="15.75" customHeight="1">
      <c r="A14" s="1" t="s">
        <v>179</v>
      </c>
    </row>
    <row r="15" spans="1:1" ht="15.75" customHeight="1">
      <c r="A15" s="1" t="s">
        <v>161</v>
      </c>
    </row>
    <row r="16" spans="1:1" ht="15.75" customHeight="1">
      <c r="A16" s="1" t="s">
        <v>158</v>
      </c>
    </row>
    <row r="17" spans="1:1" ht="15.75" customHeight="1">
      <c r="A17" s="1" t="s">
        <v>167</v>
      </c>
    </row>
    <row r="18" spans="1:1" ht="15.75" customHeight="1">
      <c r="A18" s="1" t="s">
        <v>162</v>
      </c>
    </row>
    <row r="19" spans="1:1" ht="15.75" customHeight="1">
      <c r="A19" s="1" t="s">
        <v>163</v>
      </c>
    </row>
    <row r="20" spans="1:1" ht="15.75" customHeight="1">
      <c r="A20" s="1" t="s">
        <v>165</v>
      </c>
    </row>
    <row r="21" spans="1:1" ht="15.75" customHeight="1">
      <c r="A21" s="1" t="s">
        <v>157</v>
      </c>
    </row>
    <row r="22" spans="1:1" ht="15.75" customHeight="1">
      <c r="A22" s="1" t="s">
        <v>168</v>
      </c>
    </row>
    <row r="23" spans="1:1" ht="15.75" customHeight="1">
      <c r="A23" s="1" t="s">
        <v>164</v>
      </c>
    </row>
    <row r="24" spans="1:1" ht="15.75" customHeight="1">
      <c r="A24" s="1" t="s">
        <v>156</v>
      </c>
    </row>
    <row r="25" spans="1:1" ht="15.75" customHeight="1">
      <c r="A25" s="1" t="s">
        <v>178</v>
      </c>
    </row>
    <row r="26" spans="1:1" ht="15.75" customHeight="1">
      <c r="A26" s="1" t="s">
        <v>177</v>
      </c>
    </row>
    <row r="27" spans="1:1" ht="15.75" customHeight="1">
      <c r="A27" s="1" t="s">
        <v>169</v>
      </c>
    </row>
    <row r="28" spans="1:1" ht="15.75" customHeight="1">
      <c r="A28" s="1" t="s">
        <v>170</v>
      </c>
    </row>
    <row r="29" spans="1:1" ht="15.75" customHeight="1">
      <c r="A29" s="1" t="s">
        <v>172</v>
      </c>
    </row>
    <row r="30" spans="1:1" ht="15.75" customHeight="1">
      <c r="A30" s="1" t="s">
        <v>173</v>
      </c>
    </row>
    <row r="31" spans="1:1" ht="15.75" customHeight="1">
      <c r="A31" s="1" t="s">
        <v>171</v>
      </c>
    </row>
    <row r="32" spans="1:1" ht="15.75" customHeight="1">
      <c r="A32" s="1" t="s">
        <v>174</v>
      </c>
    </row>
    <row r="33" spans="1:1" ht="15.75" customHeight="1">
      <c r="A33" s="1" t="s">
        <v>175</v>
      </c>
    </row>
    <row r="34" spans="1:1" ht="15.75" customHeight="1">
      <c r="A34" s="1" t="s">
        <v>176</v>
      </c>
    </row>
    <row r="35" spans="1:1" ht="15.75" customHeight="1">
      <c r="A35" s="1" t="s">
        <v>166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1"/>
  <sheetViews>
    <sheetView workbookViewId="0">
      <selection sqref="A1:H251"/>
    </sheetView>
  </sheetViews>
  <sheetFormatPr baseColWidth="10" defaultRowHeight="13.2"/>
  <cols>
    <col min="1" max="1" width="7.33203125" bestFit="1" customWidth="1"/>
    <col min="2" max="2" width="8" bestFit="1" customWidth="1"/>
    <col min="3" max="3" width="8.44140625" bestFit="1" customWidth="1"/>
    <col min="4" max="4" width="91.6640625" bestFit="1" customWidth="1"/>
    <col min="5" max="5" width="6.88671875" bestFit="1" customWidth="1"/>
    <col min="6" max="8" width="12" bestFit="1" customWidth="1"/>
  </cols>
  <sheetData>
    <row r="1" spans="1:8">
      <c r="A1" s="52" t="s">
        <v>1041</v>
      </c>
      <c r="B1" t="s">
        <v>213</v>
      </c>
      <c r="C1" t="s">
        <v>214</v>
      </c>
      <c r="D1" t="s">
        <v>215</v>
      </c>
      <c r="E1" t="s">
        <v>216</v>
      </c>
      <c r="F1" t="s">
        <v>217</v>
      </c>
      <c r="G1" t="s">
        <v>1046</v>
      </c>
      <c r="H1" t="s">
        <v>1019</v>
      </c>
    </row>
    <row r="2" spans="1:8">
      <c r="A2" t="s">
        <v>218</v>
      </c>
      <c r="B2" t="s">
        <v>219</v>
      </c>
      <c r="C2" t="s">
        <v>222</v>
      </c>
      <c r="D2" t="s">
        <v>124</v>
      </c>
      <c r="E2">
        <v>1</v>
      </c>
      <c r="F2">
        <v>11752.793853999907</v>
      </c>
      <c r="G2">
        <v>1238.1626283735779</v>
      </c>
      <c r="H2">
        <v>5229.279486108735</v>
      </c>
    </row>
    <row r="3" spans="1:8">
      <c r="A3" t="s">
        <v>218</v>
      </c>
      <c r="B3" t="s">
        <v>221</v>
      </c>
      <c r="C3" t="s">
        <v>220</v>
      </c>
      <c r="D3" t="s">
        <v>118</v>
      </c>
      <c r="E3">
        <v>2</v>
      </c>
      <c r="F3">
        <v>9367.1920245347646</v>
      </c>
      <c r="G3">
        <v>5926.6896870675619</v>
      </c>
      <c r="H3">
        <v>71.483456302095703</v>
      </c>
    </row>
    <row r="4" spans="1:8">
      <c r="A4" t="s">
        <v>218</v>
      </c>
      <c r="B4" t="s">
        <v>223</v>
      </c>
      <c r="C4" t="s">
        <v>228</v>
      </c>
      <c r="D4" t="s">
        <v>122</v>
      </c>
      <c r="E4">
        <v>3</v>
      </c>
      <c r="F4">
        <v>8535.1077018620999</v>
      </c>
      <c r="G4">
        <v>5624.3140237360585</v>
      </c>
      <c r="H4">
        <v>1833.7651201721972</v>
      </c>
    </row>
    <row r="5" spans="1:8">
      <c r="A5" t="s">
        <v>218</v>
      </c>
      <c r="B5" t="s">
        <v>225</v>
      </c>
      <c r="C5" t="s">
        <v>224</v>
      </c>
      <c r="D5" t="s">
        <v>121</v>
      </c>
      <c r="E5">
        <v>4</v>
      </c>
      <c r="F5">
        <v>6748.7313827176376</v>
      </c>
      <c r="G5">
        <v>3223.9826142705142</v>
      </c>
      <c r="H5">
        <v>850.39216933125147</v>
      </c>
    </row>
    <row r="6" spans="1:8">
      <c r="A6" t="s">
        <v>218</v>
      </c>
      <c r="B6" t="s">
        <v>227</v>
      </c>
      <c r="C6" t="s">
        <v>230</v>
      </c>
      <c r="D6" t="s">
        <v>47</v>
      </c>
      <c r="E6">
        <v>5</v>
      </c>
      <c r="F6">
        <v>6050.1289341637921</v>
      </c>
      <c r="G6">
        <v>2565.6842792172074</v>
      </c>
      <c r="H6">
        <v>39.856654414598601</v>
      </c>
    </row>
    <row r="7" spans="1:8">
      <c r="A7" t="s">
        <v>218</v>
      </c>
      <c r="B7" t="s">
        <v>229</v>
      </c>
      <c r="C7" t="s">
        <v>329</v>
      </c>
      <c r="D7" t="s">
        <v>52</v>
      </c>
      <c r="E7">
        <v>6</v>
      </c>
      <c r="F7">
        <v>5274.9744873588616</v>
      </c>
      <c r="G7">
        <v>3922.9440591599778</v>
      </c>
      <c r="H7">
        <v>645.14843491094621</v>
      </c>
    </row>
    <row r="8" spans="1:8">
      <c r="A8" t="s">
        <v>218</v>
      </c>
      <c r="B8" t="s">
        <v>231</v>
      </c>
      <c r="C8" t="s">
        <v>226</v>
      </c>
      <c r="D8" t="s">
        <v>50</v>
      </c>
      <c r="E8">
        <v>7</v>
      </c>
      <c r="F8">
        <v>5249.0513969761023</v>
      </c>
      <c r="G8">
        <v>2621.3668321385362</v>
      </c>
      <c r="H8">
        <v>1249.2404513028337</v>
      </c>
    </row>
    <row r="9" spans="1:8">
      <c r="A9" t="s">
        <v>218</v>
      </c>
      <c r="B9" t="s">
        <v>233</v>
      </c>
      <c r="C9" t="s">
        <v>237</v>
      </c>
      <c r="D9" t="s">
        <v>181</v>
      </c>
      <c r="E9">
        <v>8</v>
      </c>
      <c r="F9">
        <v>4325.2098456863414</v>
      </c>
      <c r="G9">
        <v>2931.6833255043985</v>
      </c>
      <c r="H9">
        <v>622.49984395149306</v>
      </c>
    </row>
    <row r="10" spans="1:8">
      <c r="A10" t="s">
        <v>218</v>
      </c>
      <c r="B10" t="s">
        <v>235</v>
      </c>
      <c r="C10" t="s">
        <v>254</v>
      </c>
      <c r="D10" t="s">
        <v>1024</v>
      </c>
      <c r="E10">
        <v>9</v>
      </c>
      <c r="F10">
        <v>3809.0872673461181</v>
      </c>
      <c r="G10">
        <v>1659.9163074642379</v>
      </c>
      <c r="H10">
        <v>139.83005798740393</v>
      </c>
    </row>
    <row r="11" spans="1:8">
      <c r="A11" t="s">
        <v>218</v>
      </c>
      <c r="B11" s="52" t="s">
        <v>511</v>
      </c>
      <c r="C11" t="s">
        <v>703</v>
      </c>
      <c r="D11" t="s">
        <v>704</v>
      </c>
      <c r="E11">
        <v>10</v>
      </c>
      <c r="F11">
        <v>3739.7327024783895</v>
      </c>
      <c r="G11">
        <v>2416.3903608439364</v>
      </c>
      <c r="H11">
        <v>654.23931238352202</v>
      </c>
    </row>
    <row r="12" spans="1:8">
      <c r="A12" t="s">
        <v>238</v>
      </c>
      <c r="B12" t="s">
        <v>239</v>
      </c>
      <c r="C12" t="s">
        <v>245</v>
      </c>
      <c r="D12" t="s">
        <v>123</v>
      </c>
      <c r="E12">
        <v>1</v>
      </c>
      <c r="F12">
        <v>362.43008874615816</v>
      </c>
      <c r="G12">
        <v>350.2985806990331</v>
      </c>
      <c r="H12">
        <v>16.709467868356075</v>
      </c>
    </row>
    <row r="13" spans="1:8">
      <c r="A13" t="s">
        <v>238</v>
      </c>
      <c r="B13" t="s">
        <v>241</v>
      </c>
      <c r="C13" t="s">
        <v>224</v>
      </c>
      <c r="D13" t="s">
        <v>121</v>
      </c>
      <c r="E13">
        <v>2</v>
      </c>
      <c r="F13">
        <v>263.35703428436199</v>
      </c>
      <c r="G13">
        <v>156.207296705251</v>
      </c>
      <c r="H13">
        <v>25.894292767628297</v>
      </c>
    </row>
    <row r="14" spans="1:8">
      <c r="A14" t="s">
        <v>238</v>
      </c>
      <c r="B14" t="s">
        <v>242</v>
      </c>
      <c r="C14" t="s">
        <v>268</v>
      </c>
      <c r="D14" t="s">
        <v>54</v>
      </c>
      <c r="E14">
        <v>3</v>
      </c>
      <c r="F14">
        <v>187.25645442619853</v>
      </c>
      <c r="G14">
        <v>187.25645442619853</v>
      </c>
      <c r="H14">
        <v>0</v>
      </c>
    </row>
    <row r="15" spans="1:8">
      <c r="A15" t="s">
        <v>238</v>
      </c>
      <c r="B15" t="s">
        <v>244</v>
      </c>
      <c r="C15" t="s">
        <v>228</v>
      </c>
      <c r="D15" t="s">
        <v>122</v>
      </c>
      <c r="E15">
        <v>4</v>
      </c>
      <c r="F15">
        <v>183.93521578409769</v>
      </c>
      <c r="G15">
        <v>70.223590381976905</v>
      </c>
      <c r="H15">
        <v>55.923569570872722</v>
      </c>
    </row>
    <row r="16" spans="1:8">
      <c r="A16" t="s">
        <v>238</v>
      </c>
      <c r="B16" t="s">
        <v>246</v>
      </c>
      <c r="C16" t="s">
        <v>240</v>
      </c>
      <c r="D16" t="s">
        <v>55</v>
      </c>
      <c r="E16">
        <v>5</v>
      </c>
      <c r="F16">
        <v>158.43414716278261</v>
      </c>
      <c r="G16">
        <v>53.139756885179622</v>
      </c>
      <c r="H16">
        <v>10</v>
      </c>
    </row>
    <row r="17" spans="1:8">
      <c r="A17" t="s">
        <v>238</v>
      </c>
      <c r="B17" t="s">
        <v>247</v>
      </c>
      <c r="C17" t="s">
        <v>261</v>
      </c>
      <c r="D17" t="s">
        <v>43</v>
      </c>
      <c r="E17">
        <v>6</v>
      </c>
      <c r="F17">
        <v>143.94427111782738</v>
      </c>
      <c r="G17">
        <v>84.381559884654379</v>
      </c>
      <c r="H17">
        <v>35.903296293980901</v>
      </c>
    </row>
    <row r="18" spans="1:8">
      <c r="A18" t="s">
        <v>238</v>
      </c>
      <c r="B18" t="s">
        <v>249</v>
      </c>
      <c r="C18" t="s">
        <v>243</v>
      </c>
      <c r="D18" t="s">
        <v>125</v>
      </c>
      <c r="E18">
        <v>7</v>
      </c>
      <c r="F18">
        <v>137.74551477551131</v>
      </c>
      <c r="G18">
        <v>111.87092680481163</v>
      </c>
      <c r="H18">
        <v>21.655695891946024</v>
      </c>
    </row>
    <row r="19" spans="1:8">
      <c r="A19" t="s">
        <v>238</v>
      </c>
      <c r="B19" t="s">
        <v>251</v>
      </c>
      <c r="C19" t="s">
        <v>840</v>
      </c>
      <c r="D19" t="s">
        <v>841</v>
      </c>
      <c r="E19">
        <v>8</v>
      </c>
      <c r="F19">
        <v>129.05124309402026</v>
      </c>
      <c r="H19">
        <v>0</v>
      </c>
    </row>
    <row r="20" spans="1:8">
      <c r="A20" t="s">
        <v>238</v>
      </c>
      <c r="B20" t="s">
        <v>253</v>
      </c>
      <c r="C20" t="s">
        <v>226</v>
      </c>
      <c r="D20" t="s">
        <v>50</v>
      </c>
      <c r="E20">
        <v>9</v>
      </c>
      <c r="F20">
        <v>125.74533925866531</v>
      </c>
      <c r="G20">
        <v>39.366213102493852</v>
      </c>
      <c r="H20">
        <v>29.977566145247579</v>
      </c>
    </row>
    <row r="21" spans="1:8">
      <c r="A21" t="s">
        <v>238</v>
      </c>
      <c r="B21" s="52" t="s">
        <v>512</v>
      </c>
      <c r="C21" t="s">
        <v>258</v>
      </c>
      <c r="D21" t="s">
        <v>150</v>
      </c>
      <c r="E21">
        <v>10</v>
      </c>
      <c r="F21">
        <v>107.88948393035142</v>
      </c>
      <c r="H21">
        <v>107.88948393035142</v>
      </c>
    </row>
    <row r="22" spans="1:8">
      <c r="A22" t="s">
        <v>256</v>
      </c>
      <c r="B22" t="s">
        <v>257</v>
      </c>
      <c r="C22" t="s">
        <v>222</v>
      </c>
      <c r="D22" t="s">
        <v>124</v>
      </c>
      <c r="E22">
        <v>1</v>
      </c>
      <c r="F22">
        <v>249.06822644863888</v>
      </c>
      <c r="G22">
        <v>126.28251327493697</v>
      </c>
      <c r="H22">
        <v>72.226890102177606</v>
      </c>
    </row>
    <row r="23" spans="1:8">
      <c r="A23" t="s">
        <v>256</v>
      </c>
      <c r="B23" t="s">
        <v>259</v>
      </c>
      <c r="C23" t="s">
        <v>348</v>
      </c>
      <c r="D23" t="s">
        <v>126</v>
      </c>
      <c r="E23">
        <v>2</v>
      </c>
      <c r="F23">
        <v>184.75352746151168</v>
      </c>
      <c r="G23">
        <v>125.48685337335441</v>
      </c>
      <c r="H23">
        <v>0</v>
      </c>
    </row>
    <row r="24" spans="1:8">
      <c r="A24" t="s">
        <v>256</v>
      </c>
      <c r="B24" t="s">
        <v>260</v>
      </c>
      <c r="C24" t="s">
        <v>281</v>
      </c>
      <c r="D24" t="s">
        <v>180</v>
      </c>
      <c r="E24">
        <v>3</v>
      </c>
      <c r="F24">
        <v>174.3213653427099</v>
      </c>
      <c r="G24">
        <v>174.3213653427099</v>
      </c>
      <c r="H24">
        <v>0</v>
      </c>
    </row>
    <row r="25" spans="1:8">
      <c r="A25" t="s">
        <v>256</v>
      </c>
      <c r="B25" t="s">
        <v>262</v>
      </c>
      <c r="C25" t="s">
        <v>261</v>
      </c>
      <c r="D25" t="s">
        <v>43</v>
      </c>
      <c r="E25">
        <v>4</v>
      </c>
      <c r="F25">
        <v>170.65384629150682</v>
      </c>
      <c r="G25">
        <v>32.556065126739398</v>
      </c>
      <c r="H25">
        <v>16.229992232339029</v>
      </c>
    </row>
    <row r="26" spans="1:8">
      <c r="A26" t="s">
        <v>256</v>
      </c>
      <c r="B26" t="s">
        <v>263</v>
      </c>
      <c r="C26" t="s">
        <v>272</v>
      </c>
      <c r="D26" t="s">
        <v>49</v>
      </c>
      <c r="E26">
        <v>5</v>
      </c>
      <c r="F26">
        <v>149.39116967302758</v>
      </c>
      <c r="G26">
        <v>92.978826353282628</v>
      </c>
      <c r="H26">
        <v>20</v>
      </c>
    </row>
    <row r="27" spans="1:8">
      <c r="A27" t="s">
        <v>256</v>
      </c>
      <c r="B27" t="s">
        <v>265</v>
      </c>
      <c r="C27" t="s">
        <v>264</v>
      </c>
      <c r="D27" t="s">
        <v>117</v>
      </c>
      <c r="E27">
        <v>6</v>
      </c>
      <c r="F27">
        <v>131.99191372690211</v>
      </c>
      <c r="G27">
        <v>86.494458429242243</v>
      </c>
      <c r="H27">
        <v>18.437150246034356</v>
      </c>
    </row>
    <row r="28" spans="1:8">
      <c r="A28" t="s">
        <v>256</v>
      </c>
      <c r="B28" t="s">
        <v>267</v>
      </c>
      <c r="C28" t="s">
        <v>319</v>
      </c>
      <c r="D28" t="s">
        <v>46</v>
      </c>
      <c r="E28">
        <v>7</v>
      </c>
      <c r="F28">
        <v>98.702890277486702</v>
      </c>
      <c r="G28">
        <v>71.118980702948249</v>
      </c>
      <c r="H28">
        <v>0</v>
      </c>
    </row>
    <row r="29" spans="1:8">
      <c r="A29" t="s">
        <v>256</v>
      </c>
      <c r="B29" t="s">
        <v>269</v>
      </c>
      <c r="C29" t="s">
        <v>240</v>
      </c>
      <c r="D29" t="s">
        <v>55</v>
      </c>
      <c r="E29">
        <v>8</v>
      </c>
      <c r="F29">
        <v>96.975481333162577</v>
      </c>
      <c r="G29">
        <v>12.751419807465538</v>
      </c>
      <c r="H29">
        <v>16.78303192730467</v>
      </c>
    </row>
    <row r="30" spans="1:8">
      <c r="A30" t="s">
        <v>256</v>
      </c>
      <c r="B30" t="s">
        <v>271</v>
      </c>
      <c r="C30" t="s">
        <v>243</v>
      </c>
      <c r="D30" t="s">
        <v>125</v>
      </c>
      <c r="E30">
        <v>9</v>
      </c>
      <c r="F30">
        <v>95.878871921722109</v>
      </c>
      <c r="G30">
        <v>76.881406400827487</v>
      </c>
      <c r="H30">
        <v>8.1149961161695146</v>
      </c>
    </row>
    <row r="31" spans="1:8">
      <c r="A31" t="s">
        <v>256</v>
      </c>
      <c r="B31" s="52" t="s">
        <v>513</v>
      </c>
      <c r="C31" t="s">
        <v>224</v>
      </c>
      <c r="D31" t="s">
        <v>121</v>
      </c>
      <c r="E31">
        <v>10</v>
      </c>
      <c r="F31">
        <v>75.84615821498376</v>
      </c>
      <c r="G31">
        <v>49.274455946805396</v>
      </c>
      <c r="H31">
        <v>5.7049987053898379</v>
      </c>
    </row>
    <row r="32" spans="1:8">
      <c r="A32" t="s">
        <v>273</v>
      </c>
      <c r="B32" t="s">
        <v>274</v>
      </c>
      <c r="C32" t="s">
        <v>261</v>
      </c>
      <c r="D32" t="s">
        <v>43</v>
      </c>
      <c r="E32">
        <v>1</v>
      </c>
      <c r="F32">
        <v>325.57561803823762</v>
      </c>
      <c r="G32">
        <v>238.30564033470816</v>
      </c>
      <c r="H32">
        <v>5.6380388101631729</v>
      </c>
    </row>
    <row r="33" spans="1:8">
      <c r="A33" t="s">
        <v>273</v>
      </c>
      <c r="B33" t="s">
        <v>275</v>
      </c>
      <c r="C33" t="s">
        <v>345</v>
      </c>
      <c r="D33" t="s">
        <v>346</v>
      </c>
      <c r="E33">
        <v>2</v>
      </c>
      <c r="F33">
        <v>205.47452636605735</v>
      </c>
      <c r="G33">
        <v>185.29295789158442</v>
      </c>
      <c r="H33">
        <v>5</v>
      </c>
    </row>
    <row r="34" spans="1:8">
      <c r="A34" t="s">
        <v>273</v>
      </c>
      <c r="B34" t="s">
        <v>276</v>
      </c>
      <c r="C34" t="s">
        <v>348</v>
      </c>
      <c r="D34" t="s">
        <v>126</v>
      </c>
      <c r="E34">
        <v>3</v>
      </c>
      <c r="F34">
        <v>194.39003448720442</v>
      </c>
      <c r="G34">
        <v>128.79036474475862</v>
      </c>
      <c r="H34">
        <v>26.908757965963929</v>
      </c>
    </row>
    <row r="35" spans="1:8">
      <c r="A35" t="s">
        <v>273</v>
      </c>
      <c r="B35" t="s">
        <v>277</v>
      </c>
      <c r="C35" t="s">
        <v>245</v>
      </c>
      <c r="D35" t="s">
        <v>123</v>
      </c>
      <c r="E35">
        <v>4</v>
      </c>
      <c r="F35">
        <v>186.0252649218983</v>
      </c>
      <c r="G35">
        <v>180.41771232095735</v>
      </c>
      <c r="H35">
        <v>0</v>
      </c>
    </row>
    <row r="36" spans="1:8">
      <c r="A36" t="s">
        <v>273</v>
      </c>
      <c r="B36" t="s">
        <v>278</v>
      </c>
      <c r="C36" t="s">
        <v>268</v>
      </c>
      <c r="D36" t="s">
        <v>54</v>
      </c>
      <c r="E36">
        <v>5</v>
      </c>
      <c r="F36">
        <v>177.0223572400981</v>
      </c>
      <c r="G36">
        <v>177.0223572400981</v>
      </c>
      <c r="H36">
        <v>0</v>
      </c>
    </row>
    <row r="37" spans="1:8">
      <c r="A37" t="s">
        <v>273</v>
      </c>
      <c r="B37" t="s">
        <v>280</v>
      </c>
      <c r="C37" t="s">
        <v>551</v>
      </c>
      <c r="D37" t="s">
        <v>780</v>
      </c>
      <c r="E37">
        <v>6</v>
      </c>
      <c r="F37">
        <v>170.18265568483872</v>
      </c>
      <c r="G37">
        <v>160.18265568483872</v>
      </c>
      <c r="H37">
        <v>13.454378982981964</v>
      </c>
    </row>
    <row r="38" spans="1:8">
      <c r="A38" t="s">
        <v>273</v>
      </c>
      <c r="B38" t="s">
        <v>282</v>
      </c>
      <c r="C38" t="s">
        <v>243</v>
      </c>
      <c r="D38" t="s">
        <v>125</v>
      </c>
      <c r="E38">
        <v>7</v>
      </c>
      <c r="F38">
        <v>161.51629997191702</v>
      </c>
      <c r="G38">
        <v>74.458504768136848</v>
      </c>
      <c r="H38">
        <v>0</v>
      </c>
    </row>
    <row r="39" spans="1:8">
      <c r="A39" t="s">
        <v>273</v>
      </c>
      <c r="B39" t="s">
        <v>283</v>
      </c>
      <c r="C39" t="s">
        <v>783</v>
      </c>
      <c r="D39" t="s">
        <v>1045</v>
      </c>
      <c r="E39">
        <v>8</v>
      </c>
      <c r="F39">
        <v>152.83295128694959</v>
      </c>
      <c r="G39">
        <v>76.475975784799886</v>
      </c>
      <c r="H39">
        <v>0</v>
      </c>
    </row>
    <row r="40" spans="1:8">
      <c r="A40" t="s">
        <v>273</v>
      </c>
      <c r="B40" t="s">
        <v>284</v>
      </c>
      <c r="C40" t="s">
        <v>264</v>
      </c>
      <c r="D40" t="s">
        <v>117</v>
      </c>
      <c r="E40">
        <v>9</v>
      </c>
      <c r="F40">
        <v>117.07995703692889</v>
      </c>
      <c r="G40">
        <v>59.666732691432678</v>
      </c>
      <c r="H40">
        <v>0</v>
      </c>
    </row>
    <row r="41" spans="1:8">
      <c r="A41" t="s">
        <v>273</v>
      </c>
      <c r="B41" s="52" t="s">
        <v>514</v>
      </c>
      <c r="C41" t="s">
        <v>224</v>
      </c>
      <c r="D41" t="s">
        <v>121</v>
      </c>
      <c r="E41">
        <v>10</v>
      </c>
      <c r="F41">
        <v>113.67470960979428</v>
      </c>
      <c r="G41">
        <v>71.640657762732531</v>
      </c>
      <c r="H41">
        <v>0</v>
      </c>
    </row>
    <row r="42" spans="1:8">
      <c r="A42" t="s">
        <v>285</v>
      </c>
      <c r="B42" t="s">
        <v>286</v>
      </c>
      <c r="C42" t="s">
        <v>290</v>
      </c>
      <c r="D42" t="s">
        <v>151</v>
      </c>
      <c r="E42">
        <v>1</v>
      </c>
      <c r="F42">
        <v>200.5482122717163</v>
      </c>
      <c r="G42">
        <v>134.13878533732279</v>
      </c>
      <c r="H42">
        <v>92.285451371890815</v>
      </c>
    </row>
    <row r="43" spans="1:8">
      <c r="A43" t="s">
        <v>285</v>
      </c>
      <c r="B43" t="s">
        <v>287</v>
      </c>
      <c r="C43" t="s">
        <v>264</v>
      </c>
      <c r="D43" t="s">
        <v>117</v>
      </c>
      <c r="E43">
        <v>2</v>
      </c>
      <c r="F43">
        <v>147.50883747108477</v>
      </c>
      <c r="G43">
        <v>79.725452421525901</v>
      </c>
      <c r="H43">
        <v>20</v>
      </c>
    </row>
    <row r="44" spans="1:8">
      <c r="A44" t="s">
        <v>285</v>
      </c>
      <c r="B44" t="s">
        <v>288</v>
      </c>
      <c r="C44" t="s">
        <v>243</v>
      </c>
      <c r="D44" t="s">
        <v>125</v>
      </c>
      <c r="E44">
        <v>3</v>
      </c>
      <c r="F44">
        <v>128.67347007431795</v>
      </c>
      <c r="G44">
        <v>64.789494299067599</v>
      </c>
      <c r="H44">
        <v>0</v>
      </c>
    </row>
    <row r="45" spans="1:8">
      <c r="A45" t="s">
        <v>285</v>
      </c>
      <c r="B45" t="s">
        <v>289</v>
      </c>
      <c r="C45" t="s">
        <v>224</v>
      </c>
      <c r="D45" t="s">
        <v>121</v>
      </c>
      <c r="E45">
        <v>4</v>
      </c>
      <c r="F45">
        <v>116.43592639790114</v>
      </c>
      <c r="G45">
        <v>74.222826070018598</v>
      </c>
      <c r="H45">
        <v>34.436056470845372</v>
      </c>
    </row>
    <row r="46" spans="1:8">
      <c r="A46" t="s">
        <v>285</v>
      </c>
      <c r="B46" t="s">
        <v>291</v>
      </c>
      <c r="C46" t="s">
        <v>240</v>
      </c>
      <c r="D46" t="s">
        <v>55</v>
      </c>
      <c r="E46">
        <v>5</v>
      </c>
      <c r="F46">
        <v>115.31129390704717</v>
      </c>
      <c r="G46">
        <v>92.593258702858833</v>
      </c>
      <c r="H46">
        <v>45.741573378573534</v>
      </c>
    </row>
    <row r="47" spans="1:8">
      <c r="A47" t="s">
        <v>285</v>
      </c>
      <c r="B47" t="s">
        <v>292</v>
      </c>
      <c r="C47" t="s">
        <v>272</v>
      </c>
      <c r="D47" t="s">
        <v>49</v>
      </c>
      <c r="E47">
        <v>6</v>
      </c>
      <c r="F47">
        <v>86.427453130448498</v>
      </c>
      <c r="G47">
        <v>58.258793410736914</v>
      </c>
      <c r="H47">
        <v>6.1483146757147074</v>
      </c>
    </row>
    <row r="48" spans="1:8">
      <c r="A48" t="s">
        <v>285</v>
      </c>
      <c r="B48" t="s">
        <v>294</v>
      </c>
      <c r="C48" t="s">
        <v>248</v>
      </c>
      <c r="D48" t="s">
        <v>211</v>
      </c>
      <c r="E48">
        <v>7</v>
      </c>
      <c r="F48">
        <v>83.319119226893463</v>
      </c>
      <c r="G48">
        <v>6.9135019735824654</v>
      </c>
      <c r="H48">
        <v>83.319119226893463</v>
      </c>
    </row>
    <row r="49" spans="1:8">
      <c r="A49" t="s">
        <v>285</v>
      </c>
      <c r="B49" t="s">
        <v>295</v>
      </c>
      <c r="C49" t="s">
        <v>245</v>
      </c>
      <c r="D49" t="s">
        <v>123</v>
      </c>
      <c r="E49">
        <v>8</v>
      </c>
      <c r="F49">
        <v>82.550025227695528</v>
      </c>
      <c r="G49">
        <v>78.160686720908728</v>
      </c>
      <c r="H49">
        <v>11.104742670879402</v>
      </c>
    </row>
    <row r="50" spans="1:8">
      <c r="A50" t="s">
        <v>285</v>
      </c>
      <c r="B50" t="s">
        <v>296</v>
      </c>
      <c r="C50" t="s">
        <v>222</v>
      </c>
      <c r="D50" t="s">
        <v>124</v>
      </c>
      <c r="E50">
        <v>9</v>
      </c>
      <c r="F50">
        <v>79.544320655660613</v>
      </c>
      <c r="H50">
        <v>72.476160024778792</v>
      </c>
    </row>
    <row r="51" spans="1:8">
      <c r="A51" t="s">
        <v>285</v>
      </c>
      <c r="B51" s="52" t="s">
        <v>515</v>
      </c>
      <c r="C51" t="s">
        <v>234</v>
      </c>
      <c r="D51" t="s">
        <v>51</v>
      </c>
      <c r="E51">
        <v>10</v>
      </c>
      <c r="F51">
        <v>71.657760559943029</v>
      </c>
      <c r="G51">
        <v>41.919680547553639</v>
      </c>
      <c r="H51">
        <v>51.832373885016771</v>
      </c>
    </row>
    <row r="52" spans="1:8">
      <c r="A52" t="s">
        <v>297</v>
      </c>
      <c r="B52" t="s">
        <v>298</v>
      </c>
      <c r="C52" t="s">
        <v>224</v>
      </c>
      <c r="D52" t="s">
        <v>121</v>
      </c>
      <c r="E52">
        <v>1</v>
      </c>
      <c r="F52">
        <v>1001.6472902188403</v>
      </c>
      <c r="G52">
        <v>280.87163317578359</v>
      </c>
      <c r="H52">
        <v>76.176279730516626</v>
      </c>
    </row>
    <row r="53" spans="1:8">
      <c r="A53" t="s">
        <v>297</v>
      </c>
      <c r="B53" t="s">
        <v>299</v>
      </c>
      <c r="C53" t="s">
        <v>261</v>
      </c>
      <c r="D53" t="s">
        <v>43</v>
      </c>
      <c r="E53">
        <v>2</v>
      </c>
      <c r="F53">
        <v>580.94231939850147</v>
      </c>
      <c r="G53">
        <v>270.5780656443041</v>
      </c>
      <c r="H53">
        <v>55.2700224679594</v>
      </c>
    </row>
    <row r="54" spans="1:8">
      <c r="A54" t="s">
        <v>297</v>
      </c>
      <c r="B54" t="s">
        <v>300</v>
      </c>
      <c r="C54" t="s">
        <v>232</v>
      </c>
      <c r="D54" t="s">
        <v>44</v>
      </c>
      <c r="E54">
        <v>3</v>
      </c>
      <c r="F54">
        <v>488.57622051705624</v>
      </c>
      <c r="G54">
        <v>260.1861781939121</v>
      </c>
      <c r="H54">
        <v>6.4952414157314742</v>
      </c>
    </row>
    <row r="55" spans="1:8">
      <c r="A55" t="s">
        <v>297</v>
      </c>
      <c r="B55" t="s">
        <v>302</v>
      </c>
      <c r="C55" t="s">
        <v>226</v>
      </c>
      <c r="D55" t="s">
        <v>50</v>
      </c>
      <c r="E55">
        <v>4</v>
      </c>
      <c r="F55">
        <v>472.28585564093754</v>
      </c>
      <c r="G55">
        <v>227.49426824661478</v>
      </c>
      <c r="H55">
        <v>155.10180240815237</v>
      </c>
    </row>
    <row r="56" spans="1:8">
      <c r="A56" t="s">
        <v>297</v>
      </c>
      <c r="B56" t="s">
        <v>303</v>
      </c>
      <c r="C56" t="s">
        <v>272</v>
      </c>
      <c r="D56" t="s">
        <v>49</v>
      </c>
      <c r="E56">
        <v>5</v>
      </c>
      <c r="F56">
        <v>472.14324059399468</v>
      </c>
      <c r="G56">
        <v>227.43035730875226</v>
      </c>
      <c r="H56">
        <v>67.752355516700092</v>
      </c>
    </row>
    <row r="57" spans="1:8">
      <c r="A57" t="s">
        <v>297</v>
      </c>
      <c r="B57" t="s">
        <v>304</v>
      </c>
      <c r="C57" t="s">
        <v>301</v>
      </c>
      <c r="D57" t="s">
        <v>45</v>
      </c>
      <c r="E57">
        <v>6</v>
      </c>
      <c r="F57">
        <v>466.05310364087643</v>
      </c>
      <c r="G57">
        <v>182.60946652748396</v>
      </c>
      <c r="H57">
        <v>207.20450582353041</v>
      </c>
    </row>
    <row r="58" spans="1:8">
      <c r="A58" t="s">
        <v>297</v>
      </c>
      <c r="B58" t="s">
        <v>305</v>
      </c>
      <c r="C58" t="s">
        <v>319</v>
      </c>
      <c r="D58" t="s">
        <v>46</v>
      </c>
      <c r="E58">
        <v>7</v>
      </c>
      <c r="F58">
        <v>410.78388622278453</v>
      </c>
      <c r="G58">
        <v>154.03823531984068</v>
      </c>
      <c r="H58">
        <v>0</v>
      </c>
    </row>
    <row r="59" spans="1:8">
      <c r="A59" t="s">
        <v>297</v>
      </c>
      <c r="B59" t="s">
        <v>306</v>
      </c>
      <c r="C59" t="s">
        <v>245</v>
      </c>
      <c r="D59" t="s">
        <v>123</v>
      </c>
      <c r="E59">
        <v>8</v>
      </c>
      <c r="F59">
        <v>401.28138104995901</v>
      </c>
      <c r="G59">
        <v>270.47070003164981</v>
      </c>
      <c r="H59">
        <v>0</v>
      </c>
    </row>
    <row r="60" spans="1:8">
      <c r="A60" t="s">
        <v>297</v>
      </c>
      <c r="B60" t="s">
        <v>307</v>
      </c>
      <c r="C60" t="s">
        <v>240</v>
      </c>
      <c r="D60" t="s">
        <v>55</v>
      </c>
      <c r="E60">
        <v>9</v>
      </c>
      <c r="F60">
        <v>393.95344024671454</v>
      </c>
      <c r="G60">
        <v>250.74471598347731</v>
      </c>
      <c r="H60">
        <v>133.30671570492635</v>
      </c>
    </row>
    <row r="61" spans="1:8">
      <c r="A61" t="s">
        <v>297</v>
      </c>
      <c r="B61" s="52" t="s">
        <v>534</v>
      </c>
      <c r="C61" t="s">
        <v>348</v>
      </c>
      <c r="D61" t="s">
        <v>126</v>
      </c>
      <c r="E61">
        <v>10</v>
      </c>
      <c r="F61">
        <v>347.27143636507503</v>
      </c>
      <c r="G61">
        <v>143.59830431839094</v>
      </c>
      <c r="H61">
        <v>10.80160218498794</v>
      </c>
    </row>
    <row r="62" spans="1:8">
      <c r="A62" t="s">
        <v>309</v>
      </c>
      <c r="B62" t="s">
        <v>310</v>
      </c>
      <c r="C62" t="s">
        <v>224</v>
      </c>
      <c r="D62" t="s">
        <v>121</v>
      </c>
      <c r="E62">
        <v>1</v>
      </c>
      <c r="F62">
        <v>1090.8115355033547</v>
      </c>
      <c r="G62">
        <v>248.287842470301</v>
      </c>
      <c r="H62">
        <v>119.67764166154846</v>
      </c>
    </row>
    <row r="63" spans="1:8">
      <c r="A63" t="s">
        <v>309</v>
      </c>
      <c r="B63" t="s">
        <v>311</v>
      </c>
      <c r="C63" t="s">
        <v>871</v>
      </c>
      <c r="D63" t="s">
        <v>1030</v>
      </c>
      <c r="E63">
        <v>2</v>
      </c>
      <c r="F63">
        <v>1026.3789053852715</v>
      </c>
      <c r="G63">
        <v>118.03560705094543</v>
      </c>
      <c r="H63">
        <v>94.425943035279047</v>
      </c>
    </row>
    <row r="64" spans="1:8">
      <c r="A64" t="s">
        <v>309</v>
      </c>
      <c r="B64" t="s">
        <v>312</v>
      </c>
      <c r="C64" t="s">
        <v>272</v>
      </c>
      <c r="D64" t="s">
        <v>49</v>
      </c>
      <c r="E64">
        <v>3</v>
      </c>
      <c r="F64">
        <v>898.86315976766605</v>
      </c>
      <c r="G64">
        <v>321.24349160463078</v>
      </c>
      <c r="H64">
        <v>124.62711264971983</v>
      </c>
    </row>
    <row r="65" spans="1:8">
      <c r="A65" t="s">
        <v>309</v>
      </c>
      <c r="B65" t="s">
        <v>313</v>
      </c>
      <c r="C65" t="s">
        <v>245</v>
      </c>
      <c r="D65" t="s">
        <v>123</v>
      </c>
      <c r="E65">
        <v>4</v>
      </c>
      <c r="F65">
        <v>746.83083312666736</v>
      </c>
      <c r="G65">
        <v>655.69157480681542</v>
      </c>
      <c r="H65">
        <v>36.303157704440004</v>
      </c>
    </row>
    <row r="66" spans="1:8">
      <c r="A66" t="s">
        <v>309</v>
      </c>
      <c r="B66" t="s">
        <v>314</v>
      </c>
      <c r="C66" t="s">
        <v>301</v>
      </c>
      <c r="D66" t="s">
        <v>45</v>
      </c>
      <c r="E66">
        <v>5</v>
      </c>
      <c r="F66">
        <v>731.6697111516969</v>
      </c>
      <c r="G66">
        <v>227.21138366500929</v>
      </c>
      <c r="H66">
        <v>276.79124195505813</v>
      </c>
    </row>
    <row r="67" spans="1:8">
      <c r="A67" t="s">
        <v>309</v>
      </c>
      <c r="B67" t="s">
        <v>315</v>
      </c>
      <c r="C67" t="s">
        <v>261</v>
      </c>
      <c r="D67" t="s">
        <v>43</v>
      </c>
      <c r="E67">
        <v>6</v>
      </c>
      <c r="F67">
        <v>724.63846235210326</v>
      </c>
      <c r="G67">
        <v>178.78193988571809</v>
      </c>
      <c r="H67">
        <v>20.795566594969472</v>
      </c>
    </row>
    <row r="68" spans="1:8">
      <c r="A68" t="s">
        <v>309</v>
      </c>
      <c r="B68" t="s">
        <v>316</v>
      </c>
      <c r="C68" t="s">
        <v>232</v>
      </c>
      <c r="D68" t="s">
        <v>44</v>
      </c>
      <c r="E68">
        <v>7</v>
      </c>
      <c r="F68">
        <v>641.11579100143103</v>
      </c>
      <c r="G68">
        <v>593.95560104303377</v>
      </c>
      <c r="H68">
        <v>100</v>
      </c>
    </row>
    <row r="69" spans="1:8">
      <c r="A69" t="s">
        <v>309</v>
      </c>
      <c r="B69" t="s">
        <v>318</v>
      </c>
      <c r="C69" t="s">
        <v>420</v>
      </c>
      <c r="D69" t="s">
        <v>1022</v>
      </c>
      <c r="E69">
        <v>8</v>
      </c>
      <c r="F69">
        <v>590.4395813331397</v>
      </c>
      <c r="G69">
        <v>373.8469154162467</v>
      </c>
      <c r="H69">
        <v>76.902814538125241</v>
      </c>
    </row>
    <row r="70" spans="1:8">
      <c r="A70" t="s">
        <v>309</v>
      </c>
      <c r="B70" t="s">
        <v>320</v>
      </c>
      <c r="C70" t="s">
        <v>264</v>
      </c>
      <c r="D70" t="s">
        <v>117</v>
      </c>
      <c r="E70">
        <v>9</v>
      </c>
      <c r="F70">
        <v>555.44515174098024</v>
      </c>
      <c r="G70">
        <v>365.21297798614245</v>
      </c>
      <c r="H70">
        <v>0</v>
      </c>
    </row>
    <row r="71" spans="1:8">
      <c r="A71" t="s">
        <v>309</v>
      </c>
      <c r="B71" s="52" t="s">
        <v>516</v>
      </c>
      <c r="C71" t="s">
        <v>254</v>
      </c>
      <c r="D71" t="s">
        <v>1024</v>
      </c>
      <c r="E71">
        <v>10</v>
      </c>
      <c r="F71">
        <v>463.81572740853255</v>
      </c>
      <c r="G71">
        <v>182.74493947985445</v>
      </c>
      <c r="H71">
        <v>4.6441664333765775</v>
      </c>
    </row>
    <row r="72" spans="1:8">
      <c r="A72" t="s">
        <v>322</v>
      </c>
      <c r="B72" t="s">
        <v>323</v>
      </c>
      <c r="C72" t="s">
        <v>232</v>
      </c>
      <c r="D72" t="s">
        <v>44</v>
      </c>
      <c r="E72">
        <v>1</v>
      </c>
      <c r="F72">
        <v>1507.649570663943</v>
      </c>
      <c r="G72">
        <v>1350.735807294127</v>
      </c>
      <c r="H72">
        <v>708.90100758273752</v>
      </c>
    </row>
    <row r="73" spans="1:8">
      <c r="A73" t="s">
        <v>322</v>
      </c>
      <c r="B73" t="s">
        <v>324</v>
      </c>
      <c r="C73" t="s">
        <v>348</v>
      </c>
      <c r="D73" t="s">
        <v>126</v>
      </c>
      <c r="E73">
        <v>2</v>
      </c>
      <c r="F73">
        <v>950.9452727738277</v>
      </c>
      <c r="G73">
        <v>650.57177165821031</v>
      </c>
      <c r="H73">
        <v>14.073657262580806</v>
      </c>
    </row>
    <row r="74" spans="1:8">
      <c r="A74" t="s">
        <v>322</v>
      </c>
      <c r="B74" t="s">
        <v>325</v>
      </c>
      <c r="C74" t="s">
        <v>261</v>
      </c>
      <c r="D74" t="s">
        <v>43</v>
      </c>
      <c r="E74">
        <v>3</v>
      </c>
      <c r="F74">
        <v>894.29911610783768</v>
      </c>
      <c r="G74">
        <v>532.69303241558816</v>
      </c>
      <c r="H74">
        <v>112.01119341597388</v>
      </c>
    </row>
    <row r="75" spans="1:8">
      <c r="A75" t="s">
        <v>322</v>
      </c>
      <c r="B75" t="s">
        <v>327</v>
      </c>
      <c r="C75" t="s">
        <v>272</v>
      </c>
      <c r="D75" t="s">
        <v>49</v>
      </c>
      <c r="E75">
        <v>4</v>
      </c>
      <c r="F75">
        <v>882.07856317503968</v>
      </c>
      <c r="G75">
        <v>468.80944821530221</v>
      </c>
      <c r="H75">
        <v>41.758803199534647</v>
      </c>
    </row>
    <row r="76" spans="1:8">
      <c r="A76" t="s">
        <v>322</v>
      </c>
      <c r="B76" t="s">
        <v>328</v>
      </c>
      <c r="C76" t="s">
        <v>783</v>
      </c>
      <c r="D76" t="s">
        <v>1045</v>
      </c>
      <c r="E76">
        <v>5</v>
      </c>
      <c r="F76">
        <v>877.43814990759722</v>
      </c>
      <c r="G76">
        <v>532.50545912839482</v>
      </c>
      <c r="H76">
        <v>92.361826286280348</v>
      </c>
    </row>
    <row r="77" spans="1:8">
      <c r="A77" t="s">
        <v>322</v>
      </c>
      <c r="B77" t="s">
        <v>330</v>
      </c>
      <c r="C77" t="s">
        <v>224</v>
      </c>
      <c r="D77" t="s">
        <v>121</v>
      </c>
      <c r="E77">
        <v>6</v>
      </c>
      <c r="F77">
        <v>772.16761859617509</v>
      </c>
      <c r="G77">
        <v>551.01743511437428</v>
      </c>
      <c r="H77">
        <v>41.48039327729083</v>
      </c>
    </row>
    <row r="78" spans="1:8">
      <c r="A78" t="s">
        <v>322</v>
      </c>
      <c r="B78" t="s">
        <v>331</v>
      </c>
      <c r="C78" t="s">
        <v>319</v>
      </c>
      <c r="D78" t="s">
        <v>46</v>
      </c>
      <c r="E78">
        <v>7</v>
      </c>
      <c r="F78">
        <v>641.58386454488368</v>
      </c>
      <c r="G78">
        <v>250.15600944501185</v>
      </c>
      <c r="H78">
        <v>0</v>
      </c>
    </row>
    <row r="79" spans="1:8">
      <c r="A79" t="s">
        <v>322</v>
      </c>
      <c r="B79" t="s">
        <v>332</v>
      </c>
      <c r="C79" t="s">
        <v>420</v>
      </c>
      <c r="D79" t="s">
        <v>1022</v>
      </c>
      <c r="E79">
        <v>8</v>
      </c>
      <c r="F79">
        <v>618.35382836234351</v>
      </c>
      <c r="G79">
        <v>451.58844797340657</v>
      </c>
      <c r="H79">
        <v>5.5115816981973627</v>
      </c>
    </row>
    <row r="80" spans="1:8">
      <c r="A80" t="s">
        <v>322</v>
      </c>
      <c r="B80" t="s">
        <v>333</v>
      </c>
      <c r="C80" t="s">
        <v>226</v>
      </c>
      <c r="D80" t="s">
        <v>50</v>
      </c>
      <c r="E80">
        <v>9</v>
      </c>
      <c r="F80">
        <v>593.91641433663688</v>
      </c>
      <c r="G80">
        <v>209.93713741792072</v>
      </c>
      <c r="H80">
        <v>222.98678242072353</v>
      </c>
    </row>
    <row r="81" spans="1:8">
      <c r="A81" t="s">
        <v>322</v>
      </c>
      <c r="B81" s="52" t="s">
        <v>517</v>
      </c>
      <c r="C81" t="s">
        <v>264</v>
      </c>
      <c r="D81" t="s">
        <v>117</v>
      </c>
      <c r="E81">
        <v>10</v>
      </c>
      <c r="F81">
        <v>592.2035241066751</v>
      </c>
      <c r="G81">
        <v>372.36126032362347</v>
      </c>
      <c r="H81">
        <v>29.110985912875716</v>
      </c>
    </row>
    <row r="82" spans="1:8">
      <c r="A82" t="s">
        <v>334</v>
      </c>
      <c r="B82" t="s">
        <v>335</v>
      </c>
      <c r="C82" t="s">
        <v>245</v>
      </c>
      <c r="D82" t="s">
        <v>123</v>
      </c>
      <c r="E82">
        <v>1</v>
      </c>
      <c r="F82">
        <v>204.27427786481638</v>
      </c>
      <c r="G82">
        <v>182.07148627882779</v>
      </c>
      <c r="H82">
        <v>11.293370760197366</v>
      </c>
    </row>
    <row r="83" spans="1:8">
      <c r="A83" t="s">
        <v>334</v>
      </c>
      <c r="B83" t="s">
        <v>336</v>
      </c>
      <c r="C83" t="s">
        <v>381</v>
      </c>
      <c r="D83" t="s">
        <v>1033</v>
      </c>
      <c r="E83">
        <v>2</v>
      </c>
      <c r="F83">
        <v>143.5569083814587</v>
      </c>
      <c r="G83">
        <v>143.5569083814587</v>
      </c>
      <c r="H83">
        <v>0</v>
      </c>
    </row>
    <row r="84" spans="1:8">
      <c r="A84" t="s">
        <v>334</v>
      </c>
      <c r="B84" t="s">
        <v>337</v>
      </c>
      <c r="C84" t="s">
        <v>228</v>
      </c>
      <c r="D84" t="s">
        <v>122</v>
      </c>
      <c r="E84">
        <v>3</v>
      </c>
      <c r="F84">
        <v>137.84464158785184</v>
      </c>
      <c r="G84">
        <v>114.29438241561247</v>
      </c>
      <c r="H84">
        <v>62.40618596489891</v>
      </c>
    </row>
    <row r="85" spans="1:8">
      <c r="A85" t="s">
        <v>334</v>
      </c>
      <c r="B85" t="s">
        <v>338</v>
      </c>
      <c r="C85" t="s">
        <v>220</v>
      </c>
      <c r="D85" t="s">
        <v>118</v>
      </c>
      <c r="E85">
        <v>4</v>
      </c>
      <c r="F85">
        <v>135.31080746418382</v>
      </c>
      <c r="G85">
        <v>105.17162836801865</v>
      </c>
      <c r="H85">
        <v>0</v>
      </c>
    </row>
    <row r="86" spans="1:8">
      <c r="A86" t="s">
        <v>334</v>
      </c>
      <c r="B86" t="s">
        <v>339</v>
      </c>
      <c r="C86" t="s">
        <v>243</v>
      </c>
      <c r="D86" t="s">
        <v>125</v>
      </c>
      <c r="E86">
        <v>5</v>
      </c>
      <c r="F86">
        <v>127.74218398029603</v>
      </c>
      <c r="G86">
        <v>111.18456850556204</v>
      </c>
      <c r="H86">
        <v>13.634846505087992</v>
      </c>
    </row>
    <row r="87" spans="1:8">
      <c r="A87" t="s">
        <v>334</v>
      </c>
      <c r="B87" t="s">
        <v>340</v>
      </c>
      <c r="C87" t="s">
        <v>232</v>
      </c>
      <c r="D87" t="s">
        <v>44</v>
      </c>
      <c r="E87">
        <v>6</v>
      </c>
      <c r="F87">
        <v>122.78617713153061</v>
      </c>
      <c r="G87">
        <v>122.78617713153061</v>
      </c>
      <c r="H87">
        <v>0</v>
      </c>
    </row>
    <row r="88" spans="1:8">
      <c r="A88" t="s">
        <v>334</v>
      </c>
      <c r="B88" t="s">
        <v>341</v>
      </c>
      <c r="C88" t="s">
        <v>308</v>
      </c>
      <c r="D88" t="s">
        <v>120</v>
      </c>
      <c r="E88">
        <v>7</v>
      </c>
      <c r="F88">
        <v>115.13089543728429</v>
      </c>
      <c r="G88">
        <v>79.721506620097585</v>
      </c>
      <c r="H88">
        <v>0</v>
      </c>
    </row>
    <row r="89" spans="1:8">
      <c r="A89" t="s">
        <v>334</v>
      </c>
      <c r="B89" t="s">
        <v>344</v>
      </c>
      <c r="C89" t="s">
        <v>224</v>
      </c>
      <c r="D89" t="s">
        <v>121</v>
      </c>
      <c r="E89">
        <v>8</v>
      </c>
      <c r="F89">
        <v>112.05722828990282</v>
      </c>
      <c r="G89">
        <v>74.084377517277233</v>
      </c>
      <c r="H89">
        <v>13.381338197549121</v>
      </c>
    </row>
    <row r="90" spans="1:8">
      <c r="A90" t="s">
        <v>334</v>
      </c>
      <c r="B90" t="s">
        <v>347</v>
      </c>
      <c r="C90" t="s">
        <v>770</v>
      </c>
      <c r="D90" t="s">
        <v>1023</v>
      </c>
      <c r="E90">
        <v>9</v>
      </c>
      <c r="F90">
        <v>111.69939832997329</v>
      </c>
      <c r="G90">
        <v>75.506299786208814</v>
      </c>
      <c r="H90">
        <v>0</v>
      </c>
    </row>
    <row r="91" spans="1:8">
      <c r="A91" t="s">
        <v>334</v>
      </c>
      <c r="B91" s="52" t="s">
        <v>518</v>
      </c>
      <c r="C91" t="s">
        <v>281</v>
      </c>
      <c r="D91" t="s">
        <v>180</v>
      </c>
      <c r="E91">
        <v>10</v>
      </c>
      <c r="F91">
        <v>103.51158167730949</v>
      </c>
      <c r="G91">
        <v>100</v>
      </c>
      <c r="H91">
        <v>0</v>
      </c>
    </row>
    <row r="92" spans="1:8">
      <c r="A92" t="s">
        <v>349</v>
      </c>
      <c r="B92" t="s">
        <v>350</v>
      </c>
      <c r="C92" t="s">
        <v>245</v>
      </c>
      <c r="D92" t="s">
        <v>123</v>
      </c>
      <c r="E92">
        <v>1</v>
      </c>
      <c r="F92">
        <v>806.4194231501134</v>
      </c>
      <c r="G92">
        <v>585.80738404817248</v>
      </c>
      <c r="H92">
        <v>24.552879716336804</v>
      </c>
    </row>
    <row r="93" spans="1:8">
      <c r="A93" t="s">
        <v>349</v>
      </c>
      <c r="B93" t="s">
        <v>351</v>
      </c>
      <c r="C93" t="s">
        <v>301</v>
      </c>
      <c r="D93" t="s">
        <v>45</v>
      </c>
      <c r="E93">
        <v>2</v>
      </c>
      <c r="F93">
        <v>773.40044241736621</v>
      </c>
      <c r="G93">
        <v>529.79951044983704</v>
      </c>
      <c r="H93">
        <v>330.86729640521992</v>
      </c>
    </row>
    <row r="94" spans="1:8">
      <c r="A94" t="s">
        <v>349</v>
      </c>
      <c r="B94" t="s">
        <v>352</v>
      </c>
      <c r="C94" t="s">
        <v>261</v>
      </c>
      <c r="D94" t="s">
        <v>43</v>
      </c>
      <c r="E94">
        <v>3</v>
      </c>
      <c r="F94">
        <v>685.49511484393747</v>
      </c>
      <c r="G94">
        <v>304.34371290045715</v>
      </c>
      <c r="H94">
        <v>158.57788838149546</v>
      </c>
    </row>
    <row r="95" spans="1:8">
      <c r="A95" t="s">
        <v>349</v>
      </c>
      <c r="B95" t="s">
        <v>353</v>
      </c>
      <c r="C95" t="s">
        <v>243</v>
      </c>
      <c r="D95" t="s">
        <v>125</v>
      </c>
      <c r="E95">
        <v>4</v>
      </c>
      <c r="F95">
        <v>652.48093397062325</v>
      </c>
      <c r="G95">
        <v>531.7327248620436</v>
      </c>
      <c r="H95">
        <v>57.421864530180471</v>
      </c>
    </row>
    <row r="96" spans="1:8">
      <c r="A96" t="s">
        <v>349</v>
      </c>
      <c r="B96" t="s">
        <v>354</v>
      </c>
      <c r="C96" t="s">
        <v>254</v>
      </c>
      <c r="D96" t="s">
        <v>1024</v>
      </c>
      <c r="E96">
        <v>5</v>
      </c>
      <c r="F96">
        <v>568.4779685778052</v>
      </c>
      <c r="G96">
        <v>278.08652250540661</v>
      </c>
      <c r="H96">
        <v>4.3438221942312438</v>
      </c>
    </row>
    <row r="97" spans="1:8">
      <c r="A97" t="s">
        <v>349</v>
      </c>
      <c r="B97" t="s">
        <v>355</v>
      </c>
      <c r="C97" t="s">
        <v>224</v>
      </c>
      <c r="D97" t="s">
        <v>121</v>
      </c>
      <c r="E97">
        <v>6</v>
      </c>
      <c r="F97">
        <v>544.29814365291816</v>
      </c>
      <c r="G97">
        <v>243.04654554879622</v>
      </c>
      <c r="H97">
        <v>100.52030098786635</v>
      </c>
    </row>
    <row r="98" spans="1:8">
      <c r="A98" t="s">
        <v>349</v>
      </c>
      <c r="B98" t="s">
        <v>356</v>
      </c>
      <c r="C98" t="s">
        <v>228</v>
      </c>
      <c r="D98" t="s">
        <v>122</v>
      </c>
      <c r="E98">
        <v>7</v>
      </c>
      <c r="F98">
        <v>463.28625691930245</v>
      </c>
      <c r="G98">
        <v>313.80234912607858</v>
      </c>
      <c r="H98">
        <v>72.499616515976911</v>
      </c>
    </row>
    <row r="99" spans="1:8">
      <c r="A99" t="s">
        <v>349</v>
      </c>
      <c r="B99" t="s">
        <v>357</v>
      </c>
      <c r="C99" t="s">
        <v>222</v>
      </c>
      <c r="D99" t="s">
        <v>124</v>
      </c>
      <c r="E99">
        <v>8</v>
      </c>
      <c r="F99">
        <v>434.77473920327793</v>
      </c>
      <c r="G99">
        <v>102.97960720347297</v>
      </c>
      <c r="H99">
        <v>214.01963321852048</v>
      </c>
    </row>
    <row r="100" spans="1:8">
      <c r="A100" t="s">
        <v>349</v>
      </c>
      <c r="B100" t="s">
        <v>358</v>
      </c>
      <c r="C100" t="s">
        <v>240</v>
      </c>
      <c r="D100" t="s">
        <v>55</v>
      </c>
      <c r="E100">
        <v>9</v>
      </c>
      <c r="F100">
        <v>410.58845640213974</v>
      </c>
      <c r="G100">
        <v>336.41273368391614</v>
      </c>
      <c r="H100">
        <v>117.24621952812643</v>
      </c>
    </row>
    <row r="101" spans="1:8">
      <c r="A101" t="s">
        <v>349</v>
      </c>
      <c r="B101" s="52" t="s">
        <v>519</v>
      </c>
      <c r="C101" t="s">
        <v>268</v>
      </c>
      <c r="D101" t="s">
        <v>54</v>
      </c>
      <c r="E101">
        <v>10</v>
      </c>
      <c r="F101">
        <v>390.93292092390817</v>
      </c>
      <c r="G101">
        <v>223.91444275673072</v>
      </c>
      <c r="H101">
        <v>20.085028787272655</v>
      </c>
    </row>
    <row r="102" spans="1:8">
      <c r="A102" t="s">
        <v>359</v>
      </c>
      <c r="B102" t="s">
        <v>360</v>
      </c>
      <c r="C102" t="s">
        <v>261</v>
      </c>
      <c r="D102" t="s">
        <v>43</v>
      </c>
      <c r="E102">
        <v>1</v>
      </c>
      <c r="F102">
        <v>1793.5395006552685</v>
      </c>
      <c r="G102">
        <v>389.85700535344353</v>
      </c>
      <c r="H102">
        <v>209.5814923795931</v>
      </c>
    </row>
    <row r="103" spans="1:8">
      <c r="A103" t="s">
        <v>359</v>
      </c>
      <c r="B103" t="s">
        <v>361</v>
      </c>
      <c r="C103" t="s">
        <v>232</v>
      </c>
      <c r="D103" t="s">
        <v>44</v>
      </c>
      <c r="E103">
        <v>2</v>
      </c>
      <c r="F103">
        <v>1626.0298027207114</v>
      </c>
      <c r="G103">
        <v>1449.7896953327122</v>
      </c>
      <c r="H103">
        <v>249.93368917692877</v>
      </c>
    </row>
    <row r="104" spans="1:8">
      <c r="A104" t="s">
        <v>359</v>
      </c>
      <c r="B104" t="s">
        <v>362</v>
      </c>
      <c r="C104" t="s">
        <v>363</v>
      </c>
      <c r="D104" t="s">
        <v>119</v>
      </c>
      <c r="E104">
        <v>3</v>
      </c>
      <c r="F104">
        <v>1178.096097184377</v>
      </c>
      <c r="G104">
        <v>848.09962589731765</v>
      </c>
      <c r="H104">
        <v>106.3471308441795</v>
      </c>
    </row>
    <row r="105" spans="1:8">
      <c r="A105" t="s">
        <v>359</v>
      </c>
      <c r="B105" t="s">
        <v>364</v>
      </c>
      <c r="C105" t="s">
        <v>220</v>
      </c>
      <c r="D105" t="s">
        <v>118</v>
      </c>
      <c r="E105">
        <v>4</v>
      </c>
      <c r="F105">
        <v>1143.3966749850342</v>
      </c>
      <c r="G105">
        <v>645.32714228336704</v>
      </c>
      <c r="H105">
        <v>5.9274212104960871</v>
      </c>
    </row>
    <row r="106" spans="1:8">
      <c r="A106" t="s">
        <v>359</v>
      </c>
      <c r="B106" t="s">
        <v>365</v>
      </c>
      <c r="C106" t="s">
        <v>245</v>
      </c>
      <c r="D106" t="s">
        <v>123</v>
      </c>
      <c r="E106">
        <v>5</v>
      </c>
      <c r="F106">
        <v>926.28387149562275</v>
      </c>
      <c r="G106">
        <v>843.66864812267841</v>
      </c>
      <c r="H106">
        <v>77.237239728587014</v>
      </c>
    </row>
    <row r="107" spans="1:8">
      <c r="A107" t="s">
        <v>359</v>
      </c>
      <c r="B107" t="s">
        <v>366</v>
      </c>
      <c r="C107" t="s">
        <v>254</v>
      </c>
      <c r="D107" t="s">
        <v>1024</v>
      </c>
      <c r="E107">
        <v>6</v>
      </c>
      <c r="F107">
        <v>783.93584692376919</v>
      </c>
      <c r="G107">
        <v>373.01070384580044</v>
      </c>
      <c r="H107">
        <v>22.887253721818411</v>
      </c>
    </row>
    <row r="108" spans="1:8">
      <c r="A108" t="s">
        <v>359</v>
      </c>
      <c r="B108" t="s">
        <v>368</v>
      </c>
      <c r="C108" t="s">
        <v>272</v>
      </c>
      <c r="D108" t="s">
        <v>49</v>
      </c>
      <c r="E108">
        <v>7</v>
      </c>
      <c r="F108">
        <v>758.36306239891655</v>
      </c>
      <c r="G108">
        <v>435.6315188355573</v>
      </c>
      <c r="H108">
        <v>180.34360151497162</v>
      </c>
    </row>
    <row r="109" spans="1:8">
      <c r="A109" t="s">
        <v>359</v>
      </c>
      <c r="B109" t="s">
        <v>369</v>
      </c>
      <c r="C109" t="s">
        <v>224</v>
      </c>
      <c r="D109" t="s">
        <v>121</v>
      </c>
      <c r="E109">
        <v>8</v>
      </c>
      <c r="F109">
        <v>740.07451934556491</v>
      </c>
      <c r="G109">
        <v>379.34246386803642</v>
      </c>
      <c r="H109">
        <v>47.642327374299988</v>
      </c>
    </row>
    <row r="110" spans="1:8">
      <c r="A110" t="s">
        <v>359</v>
      </c>
      <c r="B110" t="s">
        <v>370</v>
      </c>
      <c r="C110" t="s">
        <v>879</v>
      </c>
      <c r="D110" t="s">
        <v>880</v>
      </c>
      <c r="E110">
        <v>9</v>
      </c>
      <c r="F110">
        <v>720.90524924332669</v>
      </c>
      <c r="G110">
        <v>571.55412592908306</v>
      </c>
      <c r="H110">
        <v>172.48970363096896</v>
      </c>
    </row>
    <row r="111" spans="1:8">
      <c r="A111" t="s">
        <v>359</v>
      </c>
      <c r="B111" s="52" t="s">
        <v>520</v>
      </c>
      <c r="C111" t="s">
        <v>345</v>
      </c>
      <c r="D111" t="s">
        <v>346</v>
      </c>
      <c r="E111">
        <v>10</v>
      </c>
      <c r="F111">
        <v>704.80797507322848</v>
      </c>
      <c r="G111">
        <v>383.85576564890744</v>
      </c>
      <c r="H111">
        <v>19.622355369128531</v>
      </c>
    </row>
    <row r="112" spans="1:8">
      <c r="A112" t="s">
        <v>371</v>
      </c>
      <c r="B112" t="s">
        <v>372</v>
      </c>
      <c r="C112" t="s">
        <v>232</v>
      </c>
      <c r="D112" t="s">
        <v>44</v>
      </c>
      <c r="E112">
        <v>1</v>
      </c>
      <c r="F112">
        <v>869.77425366655052</v>
      </c>
      <c r="G112">
        <v>706.61479895237676</v>
      </c>
      <c r="H112">
        <v>42.187843104273583</v>
      </c>
    </row>
    <row r="113" spans="1:8">
      <c r="A113" t="s">
        <v>371</v>
      </c>
      <c r="B113" t="s">
        <v>373</v>
      </c>
      <c r="C113" t="s">
        <v>272</v>
      </c>
      <c r="D113" t="s">
        <v>49</v>
      </c>
      <c r="E113">
        <v>2</v>
      </c>
      <c r="F113">
        <v>453.74948705512645</v>
      </c>
      <c r="G113">
        <v>194.33244410705379</v>
      </c>
      <c r="H113">
        <v>133.93353844748017</v>
      </c>
    </row>
    <row r="114" spans="1:8">
      <c r="A114" t="s">
        <v>371</v>
      </c>
      <c r="B114" t="s">
        <v>374</v>
      </c>
      <c r="C114" t="s">
        <v>261</v>
      </c>
      <c r="D114" t="s">
        <v>43</v>
      </c>
      <c r="E114">
        <v>3</v>
      </c>
      <c r="F114">
        <v>431.64862098567232</v>
      </c>
      <c r="G114">
        <v>54.117293793894312</v>
      </c>
      <c r="H114">
        <v>26.713372009647703</v>
      </c>
    </row>
    <row r="115" spans="1:8">
      <c r="A115" t="s">
        <v>371</v>
      </c>
      <c r="B115" t="s">
        <v>375</v>
      </c>
      <c r="C115" t="s">
        <v>245</v>
      </c>
      <c r="D115" t="s">
        <v>123</v>
      </c>
      <c r="E115">
        <v>4</v>
      </c>
      <c r="F115">
        <v>231.98323380132135</v>
      </c>
      <c r="G115">
        <v>197.5945891573613</v>
      </c>
      <c r="H115">
        <v>10.12770757400121</v>
      </c>
    </row>
    <row r="116" spans="1:8">
      <c r="A116" t="s">
        <v>371</v>
      </c>
      <c r="B116" t="s">
        <v>376</v>
      </c>
      <c r="C116" t="s">
        <v>264</v>
      </c>
      <c r="D116" t="s">
        <v>117</v>
      </c>
      <c r="E116">
        <v>5</v>
      </c>
      <c r="F116">
        <v>221.66621469508613</v>
      </c>
      <c r="G116">
        <v>178.25946378773938</v>
      </c>
      <c r="H116">
        <v>17.900307671220276</v>
      </c>
    </row>
    <row r="117" spans="1:8">
      <c r="A117" t="s">
        <v>371</v>
      </c>
      <c r="B117" t="s">
        <v>377</v>
      </c>
      <c r="C117" t="s">
        <v>348</v>
      </c>
      <c r="D117" t="s">
        <v>126</v>
      </c>
      <c r="E117">
        <v>6</v>
      </c>
      <c r="F117">
        <v>217.80532831912183</v>
      </c>
      <c r="G117">
        <v>139.90069268403633</v>
      </c>
      <c r="H117">
        <v>7.4858890310848842</v>
      </c>
    </row>
    <row r="118" spans="1:8">
      <c r="A118" t="s">
        <v>371</v>
      </c>
      <c r="B118" t="s">
        <v>378</v>
      </c>
      <c r="C118" t="s">
        <v>224</v>
      </c>
      <c r="D118" t="s">
        <v>121</v>
      </c>
      <c r="E118">
        <v>7</v>
      </c>
      <c r="F118">
        <v>209.64943932278487</v>
      </c>
      <c r="G118">
        <v>160.46281446846967</v>
      </c>
      <c r="H118">
        <v>40.200680874355513</v>
      </c>
    </row>
    <row r="119" spans="1:8">
      <c r="A119" t="s">
        <v>371</v>
      </c>
      <c r="B119" t="s">
        <v>379</v>
      </c>
      <c r="C119" t="s">
        <v>731</v>
      </c>
      <c r="D119" t="s">
        <v>732</v>
      </c>
      <c r="E119">
        <v>8</v>
      </c>
      <c r="F119">
        <v>201.48197157241066</v>
      </c>
      <c r="H119">
        <v>201.48197157241066</v>
      </c>
    </row>
    <row r="120" spans="1:8">
      <c r="A120" t="s">
        <v>371</v>
      </c>
      <c r="B120" t="s">
        <v>380</v>
      </c>
      <c r="C120" t="s">
        <v>237</v>
      </c>
      <c r="D120" t="s">
        <v>181</v>
      </c>
      <c r="E120">
        <v>9</v>
      </c>
      <c r="F120">
        <v>198.95202927085964</v>
      </c>
      <c r="G120">
        <v>165.54879027376711</v>
      </c>
      <c r="H120">
        <v>0</v>
      </c>
    </row>
    <row r="121" spans="1:8">
      <c r="A121" t="s">
        <v>371</v>
      </c>
      <c r="B121" s="52" t="s">
        <v>521</v>
      </c>
      <c r="C121" t="s">
        <v>228</v>
      </c>
      <c r="D121" t="s">
        <v>122</v>
      </c>
      <c r="E121">
        <v>10</v>
      </c>
      <c r="F121">
        <v>176.07607526370541</v>
      </c>
      <c r="G121">
        <v>104.59707119155166</v>
      </c>
      <c r="H121">
        <v>35.121626178789946</v>
      </c>
    </row>
    <row r="122" spans="1:8">
      <c r="A122" t="s">
        <v>382</v>
      </c>
      <c r="B122" t="s">
        <v>383</v>
      </c>
      <c r="C122" t="s">
        <v>222</v>
      </c>
      <c r="D122" t="s">
        <v>124</v>
      </c>
      <c r="E122">
        <v>1</v>
      </c>
      <c r="F122">
        <v>147.95001866051101</v>
      </c>
      <c r="G122">
        <v>1</v>
      </c>
      <c r="H122">
        <v>48.153455353986942</v>
      </c>
    </row>
    <row r="123" spans="1:8">
      <c r="A123" t="s">
        <v>382</v>
      </c>
      <c r="B123" t="s">
        <v>384</v>
      </c>
      <c r="C123" t="s">
        <v>879</v>
      </c>
      <c r="D123" t="s">
        <v>880</v>
      </c>
      <c r="E123">
        <v>2</v>
      </c>
      <c r="F123">
        <v>135.06141374261387</v>
      </c>
      <c r="G123">
        <v>75.887044308437638</v>
      </c>
      <c r="H123">
        <v>18.920218042748608</v>
      </c>
    </row>
    <row r="124" spans="1:8">
      <c r="A124" t="s">
        <v>382</v>
      </c>
      <c r="B124" t="s">
        <v>385</v>
      </c>
      <c r="C124" t="s">
        <v>243</v>
      </c>
      <c r="D124" t="s">
        <v>125</v>
      </c>
      <c r="E124">
        <v>3</v>
      </c>
      <c r="F124">
        <v>129.10507364981044</v>
      </c>
      <c r="G124">
        <v>108.14290985931103</v>
      </c>
      <c r="H124">
        <v>0</v>
      </c>
    </row>
    <row r="125" spans="1:8">
      <c r="A125" t="s">
        <v>382</v>
      </c>
      <c r="B125" t="s">
        <v>386</v>
      </c>
      <c r="C125" t="s">
        <v>871</v>
      </c>
      <c r="D125" t="s">
        <v>1030</v>
      </c>
      <c r="E125">
        <v>4</v>
      </c>
      <c r="F125">
        <v>128.1797928791411</v>
      </c>
      <c r="G125">
        <v>122.36020480948881</v>
      </c>
      <c r="H125">
        <v>0</v>
      </c>
    </row>
    <row r="126" spans="1:8">
      <c r="A126" t="s">
        <v>382</v>
      </c>
      <c r="B126" t="s">
        <v>387</v>
      </c>
      <c r="C126" t="s">
        <v>254</v>
      </c>
      <c r="D126" t="s">
        <v>1024</v>
      </c>
      <c r="E126">
        <v>5</v>
      </c>
      <c r="F126">
        <v>126.66598728223175</v>
      </c>
      <c r="G126">
        <v>73.878467526189326</v>
      </c>
      <c r="H126">
        <v>6.0572561201584669</v>
      </c>
    </row>
    <row r="127" spans="1:8">
      <c r="A127" t="s">
        <v>382</v>
      </c>
      <c r="B127" t="s">
        <v>388</v>
      </c>
      <c r="C127" t="s">
        <v>224</v>
      </c>
      <c r="D127" t="s">
        <v>121</v>
      </c>
      <c r="E127">
        <v>6</v>
      </c>
      <c r="F127">
        <v>120.44547345983995</v>
      </c>
      <c r="G127">
        <v>88.050335850755999</v>
      </c>
      <c r="H127">
        <v>51.741588401704476</v>
      </c>
    </row>
    <row r="128" spans="1:8">
      <c r="A128" t="s">
        <v>382</v>
      </c>
      <c r="B128" t="s">
        <v>389</v>
      </c>
      <c r="C128" t="s">
        <v>321</v>
      </c>
      <c r="D128" t="s">
        <v>182</v>
      </c>
      <c r="E128">
        <v>7</v>
      </c>
      <c r="F128">
        <v>114.40184554715555</v>
      </c>
      <c r="G128">
        <v>99.932427354903183</v>
      </c>
      <c r="H128">
        <v>0</v>
      </c>
    </row>
    <row r="129" spans="1:8">
      <c r="A129" t="s">
        <v>382</v>
      </c>
      <c r="B129" t="s">
        <v>390</v>
      </c>
      <c r="C129" t="s">
        <v>319</v>
      </c>
      <c r="D129" t="s">
        <v>46</v>
      </c>
      <c r="E129">
        <v>8</v>
      </c>
      <c r="F129">
        <v>102.15229380522443</v>
      </c>
      <c r="G129">
        <v>10.4901818496316</v>
      </c>
      <c r="H129">
        <v>0</v>
      </c>
    </row>
    <row r="130" spans="1:8">
      <c r="A130" t="s">
        <v>382</v>
      </c>
      <c r="B130" t="s">
        <v>391</v>
      </c>
      <c r="C130" t="s">
        <v>240</v>
      </c>
      <c r="D130" t="s">
        <v>55</v>
      </c>
      <c r="E130">
        <v>9</v>
      </c>
      <c r="F130">
        <v>95.668861911085855</v>
      </c>
      <c r="G130">
        <v>49.78357148161296</v>
      </c>
      <c r="H130">
        <v>13.189853175494669</v>
      </c>
    </row>
    <row r="131" spans="1:8">
      <c r="A131" t="s">
        <v>382</v>
      </c>
      <c r="B131" s="52" t="s">
        <v>522</v>
      </c>
      <c r="C131" t="s">
        <v>252</v>
      </c>
      <c r="D131" t="s">
        <v>1031</v>
      </c>
      <c r="E131">
        <v>10</v>
      </c>
      <c r="F131">
        <v>95.634802459130455</v>
      </c>
      <c r="G131">
        <v>49.78357148161296</v>
      </c>
      <c r="H131">
        <v>18.361996586641652</v>
      </c>
    </row>
    <row r="132" spans="1:8">
      <c r="A132" t="s">
        <v>392</v>
      </c>
      <c r="B132" t="s">
        <v>393</v>
      </c>
      <c r="C132" t="s">
        <v>222</v>
      </c>
      <c r="D132" t="s">
        <v>124</v>
      </c>
      <c r="E132">
        <v>1</v>
      </c>
      <c r="F132">
        <v>1194.5197663300776</v>
      </c>
      <c r="G132">
        <v>21</v>
      </c>
      <c r="H132">
        <v>872.2513715396052</v>
      </c>
    </row>
    <row r="133" spans="1:8">
      <c r="A133" t="s">
        <v>392</v>
      </c>
      <c r="B133" t="s">
        <v>394</v>
      </c>
      <c r="C133" t="s">
        <v>272</v>
      </c>
      <c r="D133" t="s">
        <v>49</v>
      </c>
      <c r="E133">
        <v>2</v>
      </c>
      <c r="F133">
        <v>1185.9075126605485</v>
      </c>
      <c r="G133">
        <v>463.08949006539041</v>
      </c>
      <c r="H133">
        <v>132.93882820159411</v>
      </c>
    </row>
    <row r="134" spans="1:8">
      <c r="A134" t="s">
        <v>392</v>
      </c>
      <c r="B134" t="s">
        <v>395</v>
      </c>
      <c r="C134" t="s">
        <v>261</v>
      </c>
      <c r="D134" t="s">
        <v>43</v>
      </c>
      <c r="E134">
        <v>3</v>
      </c>
      <c r="F134">
        <v>1115.7148317590786</v>
      </c>
      <c r="G134">
        <v>266.96210415418523</v>
      </c>
      <c r="H134">
        <v>75.016208665428962</v>
      </c>
    </row>
    <row r="135" spans="1:8">
      <c r="A135" t="s">
        <v>392</v>
      </c>
      <c r="B135" t="s">
        <v>396</v>
      </c>
      <c r="C135" t="s">
        <v>224</v>
      </c>
      <c r="D135" t="s">
        <v>121</v>
      </c>
      <c r="E135">
        <v>4</v>
      </c>
      <c r="F135">
        <v>983.09013981627265</v>
      </c>
      <c r="G135">
        <v>408.32321279436229</v>
      </c>
      <c r="H135">
        <v>114.39594351537703</v>
      </c>
    </row>
    <row r="136" spans="1:8">
      <c r="A136" t="s">
        <v>392</v>
      </c>
      <c r="B136" t="s">
        <v>397</v>
      </c>
      <c r="C136" t="s">
        <v>319</v>
      </c>
      <c r="D136" t="s">
        <v>46</v>
      </c>
      <c r="E136">
        <v>5</v>
      </c>
      <c r="F136">
        <v>715.79043718324112</v>
      </c>
      <c r="G136">
        <v>419.25863791116382</v>
      </c>
      <c r="H136">
        <v>105.40365528034786</v>
      </c>
    </row>
    <row r="137" spans="1:8">
      <c r="A137" t="s">
        <v>392</v>
      </c>
      <c r="B137" t="s">
        <v>398</v>
      </c>
      <c r="C137" t="s">
        <v>254</v>
      </c>
      <c r="D137" t="s">
        <v>1024</v>
      </c>
      <c r="E137">
        <v>6</v>
      </c>
      <c r="F137">
        <v>537.71687416578379</v>
      </c>
      <c r="G137">
        <v>125.16359478033365</v>
      </c>
      <c r="H137">
        <v>33.20472634987415</v>
      </c>
    </row>
    <row r="138" spans="1:8">
      <c r="A138" t="s">
        <v>392</v>
      </c>
      <c r="B138" t="s">
        <v>399</v>
      </c>
      <c r="C138" t="s">
        <v>232</v>
      </c>
      <c r="D138" t="s">
        <v>44</v>
      </c>
      <c r="E138">
        <v>7</v>
      </c>
      <c r="F138">
        <v>533.34360095462966</v>
      </c>
      <c r="G138">
        <v>163.57958471105641</v>
      </c>
      <c r="H138">
        <v>115.95472175892928</v>
      </c>
    </row>
    <row r="139" spans="1:8">
      <c r="A139" t="s">
        <v>392</v>
      </c>
      <c r="B139" t="s">
        <v>400</v>
      </c>
      <c r="C139" t="s">
        <v>243</v>
      </c>
      <c r="D139" t="s">
        <v>125</v>
      </c>
      <c r="E139">
        <v>8</v>
      </c>
      <c r="F139">
        <v>504.2694093984029</v>
      </c>
      <c r="G139">
        <v>298.82117223915157</v>
      </c>
      <c r="H139">
        <v>21.470055542282459</v>
      </c>
    </row>
    <row r="140" spans="1:8">
      <c r="A140" t="s">
        <v>392</v>
      </c>
      <c r="B140" t="s">
        <v>401</v>
      </c>
      <c r="C140" t="s">
        <v>245</v>
      </c>
      <c r="D140" t="s">
        <v>123</v>
      </c>
      <c r="E140">
        <v>9</v>
      </c>
      <c r="F140">
        <v>484.08820935773019</v>
      </c>
      <c r="G140">
        <v>468.62154786786567</v>
      </c>
      <c r="H140">
        <v>136.12266527475205</v>
      </c>
    </row>
    <row r="141" spans="1:8">
      <c r="A141" t="s">
        <v>392</v>
      </c>
      <c r="B141" s="52" t="s">
        <v>523</v>
      </c>
      <c r="C141" t="s">
        <v>228</v>
      </c>
      <c r="D141" t="s">
        <v>122</v>
      </c>
      <c r="E141">
        <v>10</v>
      </c>
      <c r="F141">
        <v>470.82040679427945</v>
      </c>
      <c r="G141">
        <v>298.49365962319911</v>
      </c>
      <c r="H141">
        <v>128.18895953190017</v>
      </c>
    </row>
    <row r="142" spans="1:8">
      <c r="A142" t="s">
        <v>402</v>
      </c>
      <c r="B142" t="s">
        <v>403</v>
      </c>
      <c r="C142" t="s">
        <v>220</v>
      </c>
      <c r="D142" t="s">
        <v>118</v>
      </c>
      <c r="E142">
        <v>1</v>
      </c>
      <c r="F142">
        <v>680.1495897842276</v>
      </c>
      <c r="G142">
        <v>456.98170457612139</v>
      </c>
      <c r="H142">
        <v>0</v>
      </c>
    </row>
    <row r="143" spans="1:8">
      <c r="A143" t="s">
        <v>402</v>
      </c>
      <c r="B143" t="s">
        <v>404</v>
      </c>
      <c r="C143" t="s">
        <v>222</v>
      </c>
      <c r="D143" t="s">
        <v>124</v>
      </c>
      <c r="E143">
        <v>2</v>
      </c>
      <c r="F143">
        <v>676.96729584925947</v>
      </c>
      <c r="G143">
        <v>304.91289907763036</v>
      </c>
      <c r="H143">
        <v>184.21400279684585</v>
      </c>
    </row>
    <row r="144" spans="1:8">
      <c r="A144" t="s">
        <v>402</v>
      </c>
      <c r="B144" t="s">
        <v>405</v>
      </c>
      <c r="C144" t="s">
        <v>676</v>
      </c>
      <c r="D144" t="s">
        <v>1047</v>
      </c>
      <c r="E144">
        <v>3</v>
      </c>
      <c r="F144">
        <v>494.6368417637533</v>
      </c>
      <c r="G144">
        <v>19.752612329061449</v>
      </c>
      <c r="H144">
        <v>0</v>
      </c>
    </row>
    <row r="145" spans="1:8">
      <c r="A145" t="s">
        <v>402</v>
      </c>
      <c r="B145" t="s">
        <v>406</v>
      </c>
      <c r="C145" t="s">
        <v>245</v>
      </c>
      <c r="D145" t="s">
        <v>123</v>
      </c>
      <c r="E145">
        <v>4</v>
      </c>
      <c r="F145">
        <v>436.77575155043598</v>
      </c>
      <c r="G145">
        <v>377.97984197237804</v>
      </c>
      <c r="H145">
        <v>30.683209607050294</v>
      </c>
    </row>
    <row r="146" spans="1:8">
      <c r="A146" t="s">
        <v>402</v>
      </c>
      <c r="B146" t="s">
        <v>407</v>
      </c>
      <c r="C146" t="s">
        <v>597</v>
      </c>
      <c r="D146" t="s">
        <v>1043</v>
      </c>
      <c r="E146">
        <v>5</v>
      </c>
      <c r="F146">
        <v>346.11720192241341</v>
      </c>
      <c r="G146">
        <v>7.1974523771125423</v>
      </c>
      <c r="H146">
        <v>15</v>
      </c>
    </row>
    <row r="147" spans="1:8">
      <c r="A147" t="s">
        <v>402</v>
      </c>
      <c r="B147" t="s">
        <v>408</v>
      </c>
      <c r="C147" t="s">
        <v>363</v>
      </c>
      <c r="D147" t="s">
        <v>119</v>
      </c>
      <c r="E147">
        <v>6</v>
      </c>
      <c r="F147">
        <v>335.96071194165836</v>
      </c>
      <c r="G147">
        <v>295.93573198330643</v>
      </c>
      <c r="H147">
        <v>0</v>
      </c>
    </row>
    <row r="148" spans="1:8">
      <c r="A148" t="s">
        <v>402</v>
      </c>
      <c r="B148" t="s">
        <v>409</v>
      </c>
      <c r="C148" t="s">
        <v>429</v>
      </c>
      <c r="D148" t="s">
        <v>81</v>
      </c>
      <c r="E148">
        <v>7</v>
      </c>
      <c r="F148">
        <v>313.85916074452092</v>
      </c>
      <c r="G148">
        <v>110.00055224088743</v>
      </c>
      <c r="H148">
        <v>0</v>
      </c>
    </row>
    <row r="149" spans="1:8">
      <c r="A149" t="s">
        <v>402</v>
      </c>
      <c r="B149" t="s">
        <v>410</v>
      </c>
      <c r="C149" t="s">
        <v>605</v>
      </c>
      <c r="D149" t="s">
        <v>606</v>
      </c>
      <c r="E149">
        <v>8</v>
      </c>
      <c r="F149">
        <v>290.75780970213077</v>
      </c>
      <c r="G149">
        <v>105.36590732894973</v>
      </c>
      <c r="H149">
        <v>20</v>
      </c>
    </row>
    <row r="150" spans="1:8">
      <c r="A150" t="s">
        <v>402</v>
      </c>
      <c r="B150" t="s">
        <v>411</v>
      </c>
      <c r="C150" t="s">
        <v>308</v>
      </c>
      <c r="D150" t="s">
        <v>120</v>
      </c>
      <c r="E150">
        <v>9</v>
      </c>
      <c r="F150">
        <v>287.90325489726712</v>
      </c>
      <c r="G150">
        <v>106.51845195418302</v>
      </c>
      <c r="H150">
        <v>0</v>
      </c>
    </row>
    <row r="151" spans="1:8">
      <c r="A151" t="s">
        <v>402</v>
      </c>
      <c r="B151" s="52" t="s">
        <v>524</v>
      </c>
      <c r="C151" t="s">
        <v>224</v>
      </c>
      <c r="D151" t="s">
        <v>121</v>
      </c>
      <c r="E151">
        <v>10</v>
      </c>
      <c r="F151">
        <v>284.59687259638366</v>
      </c>
      <c r="G151">
        <v>167.64417796441509</v>
      </c>
      <c r="H151">
        <v>31.387778406711753</v>
      </c>
    </row>
    <row r="152" spans="1:8">
      <c r="A152" t="s">
        <v>412</v>
      </c>
      <c r="B152" t="s">
        <v>413</v>
      </c>
      <c r="C152" t="s">
        <v>261</v>
      </c>
      <c r="D152" t="s">
        <v>43</v>
      </c>
      <c r="E152">
        <v>1</v>
      </c>
      <c r="F152">
        <v>833.916556526318</v>
      </c>
      <c r="G152">
        <v>246.9200250148686</v>
      </c>
      <c r="H152">
        <v>279.17777772175702</v>
      </c>
    </row>
    <row r="153" spans="1:8">
      <c r="A153" t="s">
        <v>412</v>
      </c>
      <c r="B153" t="s">
        <v>414</v>
      </c>
      <c r="C153" t="s">
        <v>222</v>
      </c>
      <c r="D153" t="s">
        <v>124</v>
      </c>
      <c r="E153">
        <v>2</v>
      </c>
      <c r="F153">
        <v>800.0951391440002</v>
      </c>
      <c r="G153">
        <v>34.637224575007679</v>
      </c>
      <c r="H153">
        <v>191.01779467780753</v>
      </c>
    </row>
    <row r="154" spans="1:8">
      <c r="A154" t="s">
        <v>412</v>
      </c>
      <c r="B154" t="s">
        <v>415</v>
      </c>
      <c r="C154" t="s">
        <v>264</v>
      </c>
      <c r="D154" t="s">
        <v>117</v>
      </c>
      <c r="E154">
        <v>3</v>
      </c>
      <c r="F154">
        <v>560.32576070882999</v>
      </c>
      <c r="G154">
        <v>300.31443604201542</v>
      </c>
      <c r="H154">
        <v>39.258318973295587</v>
      </c>
    </row>
    <row r="155" spans="1:8">
      <c r="A155" t="s">
        <v>412</v>
      </c>
      <c r="B155" t="s">
        <v>416</v>
      </c>
      <c r="C155" t="s">
        <v>319</v>
      </c>
      <c r="D155" t="s">
        <v>46</v>
      </c>
      <c r="E155">
        <v>4</v>
      </c>
      <c r="F155">
        <v>509.97986610148575</v>
      </c>
      <c r="G155">
        <v>153.53699171790669</v>
      </c>
      <c r="H155">
        <v>114.76847608072447</v>
      </c>
    </row>
    <row r="156" spans="1:8">
      <c r="A156" t="s">
        <v>412</v>
      </c>
      <c r="B156" t="s">
        <v>417</v>
      </c>
      <c r="C156" t="s">
        <v>308</v>
      </c>
      <c r="D156" t="s">
        <v>120</v>
      </c>
      <c r="E156">
        <v>5</v>
      </c>
      <c r="F156">
        <v>473.51399925579085</v>
      </c>
      <c r="G156">
        <v>246.81331809297848</v>
      </c>
      <c r="H156">
        <v>50</v>
      </c>
    </row>
    <row r="157" spans="1:8">
      <c r="A157" t="s">
        <v>412</v>
      </c>
      <c r="B157" t="s">
        <v>418</v>
      </c>
      <c r="C157" t="s">
        <v>224</v>
      </c>
      <c r="D157" t="s">
        <v>121</v>
      </c>
      <c r="E157">
        <v>6</v>
      </c>
      <c r="F157">
        <v>459.99972470915981</v>
      </c>
      <c r="G157">
        <v>214.85820017460966</v>
      </c>
      <c r="H157">
        <v>17.067557487548136</v>
      </c>
    </row>
    <row r="158" spans="1:8">
      <c r="A158" t="s">
        <v>412</v>
      </c>
      <c r="B158" t="s">
        <v>419</v>
      </c>
      <c r="C158" t="s">
        <v>220</v>
      </c>
      <c r="D158" t="s">
        <v>118</v>
      </c>
      <c r="E158">
        <v>7</v>
      </c>
      <c r="F158">
        <v>458.73009927383077</v>
      </c>
      <c r="G158">
        <v>254.50463295913443</v>
      </c>
      <c r="H158">
        <v>4.3098721364908963</v>
      </c>
    </row>
    <row r="159" spans="1:8">
      <c r="A159" t="s">
        <v>412</v>
      </c>
      <c r="B159" t="s">
        <v>421</v>
      </c>
      <c r="C159" t="s">
        <v>226</v>
      </c>
      <c r="D159" t="s">
        <v>50</v>
      </c>
      <c r="E159">
        <v>8</v>
      </c>
      <c r="F159">
        <v>425.9494616977799</v>
      </c>
      <c r="G159">
        <v>198.55851578132538</v>
      </c>
      <c r="H159">
        <v>139.14086104066698</v>
      </c>
    </row>
    <row r="160" spans="1:8">
      <c r="A160" t="s">
        <v>412</v>
      </c>
      <c r="B160" t="s">
        <v>422</v>
      </c>
      <c r="C160" t="s">
        <v>254</v>
      </c>
      <c r="D160" t="s">
        <v>1024</v>
      </c>
      <c r="E160">
        <v>9</v>
      </c>
      <c r="F160">
        <v>411.95303318962806</v>
      </c>
      <c r="G160">
        <v>177.99518176980513</v>
      </c>
      <c r="H160">
        <v>15.616881836800601</v>
      </c>
    </row>
    <row r="161" spans="1:8">
      <c r="A161" t="s">
        <v>412</v>
      </c>
      <c r="B161" s="52" t="s">
        <v>525</v>
      </c>
      <c r="C161" t="s">
        <v>272</v>
      </c>
      <c r="D161" t="s">
        <v>49</v>
      </c>
      <c r="E161">
        <v>10</v>
      </c>
      <c r="F161">
        <v>378.914106534621</v>
      </c>
      <c r="G161">
        <v>144.62394664294325</v>
      </c>
      <c r="H161">
        <v>131.09826601626432</v>
      </c>
    </row>
    <row r="162" spans="1:8">
      <c r="A162" t="s">
        <v>423</v>
      </c>
      <c r="B162" t="s">
        <v>424</v>
      </c>
      <c r="C162" t="s">
        <v>220</v>
      </c>
      <c r="D162" t="s">
        <v>118</v>
      </c>
      <c r="E162">
        <v>1</v>
      </c>
      <c r="F162">
        <v>1895.895703051257</v>
      </c>
      <c r="G162">
        <v>1464.7564863390521</v>
      </c>
      <c r="H162">
        <v>11.191079910043271</v>
      </c>
    </row>
    <row r="163" spans="1:8">
      <c r="A163" t="s">
        <v>423</v>
      </c>
      <c r="B163" t="s">
        <v>425</v>
      </c>
      <c r="C163" t="s">
        <v>222</v>
      </c>
      <c r="D163" t="s">
        <v>124</v>
      </c>
      <c r="E163">
        <v>2</v>
      </c>
      <c r="F163">
        <v>808.75622270568067</v>
      </c>
      <c r="G163">
        <v>20</v>
      </c>
      <c r="H163">
        <v>394.57829782910358</v>
      </c>
    </row>
    <row r="164" spans="1:8">
      <c r="A164" t="s">
        <v>423</v>
      </c>
      <c r="B164" t="s">
        <v>426</v>
      </c>
      <c r="C164" t="s">
        <v>308</v>
      </c>
      <c r="D164" t="s">
        <v>120</v>
      </c>
      <c r="E164">
        <v>3</v>
      </c>
      <c r="F164">
        <v>628.41867917398395</v>
      </c>
      <c r="G164">
        <v>279.00090719836965</v>
      </c>
      <c r="H164">
        <v>19.389921800065871</v>
      </c>
    </row>
    <row r="165" spans="1:8">
      <c r="A165" t="s">
        <v>423</v>
      </c>
      <c r="B165" t="s">
        <v>427</v>
      </c>
      <c r="C165" t="s">
        <v>243</v>
      </c>
      <c r="D165" t="s">
        <v>125</v>
      </c>
      <c r="E165">
        <v>4</v>
      </c>
      <c r="F165">
        <v>558.61044768578017</v>
      </c>
      <c r="G165">
        <v>503.32498048327801</v>
      </c>
      <c r="H165">
        <v>16.67933824887908</v>
      </c>
    </row>
    <row r="166" spans="1:8">
      <c r="A166" t="s">
        <v>423</v>
      </c>
      <c r="B166" t="s">
        <v>428</v>
      </c>
      <c r="C166" t="s">
        <v>434</v>
      </c>
      <c r="D166" t="s">
        <v>1048</v>
      </c>
      <c r="E166">
        <v>5</v>
      </c>
      <c r="F166">
        <v>471.01550433870324</v>
      </c>
      <c r="G166">
        <v>288.90979773106812</v>
      </c>
      <c r="H166">
        <v>0</v>
      </c>
    </row>
    <row r="167" spans="1:8">
      <c r="A167" t="s">
        <v>423</v>
      </c>
      <c r="B167" t="s">
        <v>430</v>
      </c>
      <c r="C167" t="s">
        <v>429</v>
      </c>
      <c r="D167" t="s">
        <v>81</v>
      </c>
      <c r="E167">
        <v>6</v>
      </c>
      <c r="F167">
        <v>432.83517605646597</v>
      </c>
      <c r="G167">
        <v>210.36640380024716</v>
      </c>
      <c r="H167">
        <v>0</v>
      </c>
    </row>
    <row r="168" spans="1:8">
      <c r="A168" t="s">
        <v>423</v>
      </c>
      <c r="B168" t="s">
        <v>432</v>
      </c>
      <c r="C168" t="s">
        <v>224</v>
      </c>
      <c r="D168" t="s">
        <v>121</v>
      </c>
      <c r="E168">
        <v>7</v>
      </c>
      <c r="F168">
        <v>429.14604999376462</v>
      </c>
      <c r="G168">
        <v>290.6581442669555</v>
      </c>
      <c r="H168">
        <v>10.33569625335269</v>
      </c>
    </row>
    <row r="169" spans="1:8">
      <c r="A169" t="s">
        <v>423</v>
      </c>
      <c r="B169" t="s">
        <v>433</v>
      </c>
      <c r="C169" t="s">
        <v>279</v>
      </c>
      <c r="D169" t="s">
        <v>53</v>
      </c>
      <c r="E169">
        <v>8</v>
      </c>
      <c r="F169">
        <v>410</v>
      </c>
      <c r="G169">
        <v>100</v>
      </c>
      <c r="H169">
        <v>0</v>
      </c>
    </row>
    <row r="170" spans="1:8">
      <c r="A170" t="s">
        <v>423</v>
      </c>
      <c r="B170" t="s">
        <v>435</v>
      </c>
      <c r="C170" t="s">
        <v>605</v>
      </c>
      <c r="D170" t="s">
        <v>606</v>
      </c>
      <c r="E170">
        <v>9</v>
      </c>
      <c r="F170">
        <v>405.85943733361574</v>
      </c>
      <c r="G170">
        <v>239.76455182629098</v>
      </c>
      <c r="H170">
        <v>21.49538011721986</v>
      </c>
    </row>
    <row r="171" spans="1:8">
      <c r="A171" t="s">
        <v>423</v>
      </c>
      <c r="B171" s="52" t="s">
        <v>526</v>
      </c>
      <c r="C171" t="s">
        <v>228</v>
      </c>
      <c r="D171" t="s">
        <v>122</v>
      </c>
      <c r="E171">
        <v>10</v>
      </c>
      <c r="F171">
        <v>341.83552070640661</v>
      </c>
      <c r="G171">
        <v>303.97500981554555</v>
      </c>
      <c r="H171">
        <v>18.378974127351782</v>
      </c>
    </row>
    <row r="172" spans="1:8">
      <c r="A172" t="s">
        <v>436</v>
      </c>
      <c r="B172" t="s">
        <v>437</v>
      </c>
      <c r="C172" t="s">
        <v>220</v>
      </c>
      <c r="D172" t="s">
        <v>118</v>
      </c>
      <c r="E172">
        <v>1</v>
      </c>
      <c r="F172">
        <v>4001.7463392486043</v>
      </c>
      <c r="G172">
        <v>2789.5541977536659</v>
      </c>
      <c r="H172">
        <v>2</v>
      </c>
    </row>
    <row r="173" spans="1:8">
      <c r="A173" t="s">
        <v>436</v>
      </c>
      <c r="B173" t="s">
        <v>438</v>
      </c>
      <c r="C173" t="s">
        <v>230</v>
      </c>
      <c r="D173" t="s">
        <v>47</v>
      </c>
      <c r="E173">
        <v>2</v>
      </c>
      <c r="F173">
        <v>1421.2483607044462</v>
      </c>
      <c r="G173">
        <v>518.8276008248647</v>
      </c>
      <c r="H173">
        <v>16</v>
      </c>
    </row>
    <row r="174" spans="1:8">
      <c r="A174" t="s">
        <v>436</v>
      </c>
      <c r="B174" t="s">
        <v>439</v>
      </c>
      <c r="C174" t="s">
        <v>224</v>
      </c>
      <c r="D174" t="s">
        <v>121</v>
      </c>
      <c r="E174">
        <v>3</v>
      </c>
      <c r="F174">
        <v>1245.0027737900273</v>
      </c>
      <c r="G174">
        <v>541.9221268292722</v>
      </c>
      <c r="H174">
        <v>107.75429836379263</v>
      </c>
    </row>
    <row r="175" spans="1:8">
      <c r="A175" t="s">
        <v>436</v>
      </c>
      <c r="B175" t="s">
        <v>441</v>
      </c>
      <c r="C175" t="s">
        <v>261</v>
      </c>
      <c r="D175" t="s">
        <v>43</v>
      </c>
      <c r="E175">
        <v>4</v>
      </c>
      <c r="F175">
        <v>1104.3689603325633</v>
      </c>
      <c r="G175">
        <v>231.62002853253892</v>
      </c>
      <c r="H175">
        <v>99.687073048530138</v>
      </c>
    </row>
    <row r="176" spans="1:8">
      <c r="A176" t="s">
        <v>436</v>
      </c>
      <c r="B176" t="s">
        <v>442</v>
      </c>
      <c r="C176" t="s">
        <v>429</v>
      </c>
      <c r="D176" t="s">
        <v>81</v>
      </c>
      <c r="E176">
        <v>5</v>
      </c>
      <c r="F176">
        <v>1060.2281057906976</v>
      </c>
      <c r="G176">
        <v>462.12555337407059</v>
      </c>
      <c r="H176">
        <v>0</v>
      </c>
    </row>
    <row r="177" spans="1:8">
      <c r="A177" t="s">
        <v>436</v>
      </c>
      <c r="B177" t="s">
        <v>444</v>
      </c>
      <c r="C177" t="s">
        <v>308</v>
      </c>
      <c r="D177" t="s">
        <v>120</v>
      </c>
      <c r="E177">
        <v>6</v>
      </c>
      <c r="F177">
        <v>1043.9235849247884</v>
      </c>
      <c r="G177">
        <v>342.31609161530514</v>
      </c>
      <c r="H177">
        <v>43.24443706364945</v>
      </c>
    </row>
    <row r="178" spans="1:8">
      <c r="A178" t="s">
        <v>436</v>
      </c>
      <c r="B178" t="s">
        <v>445</v>
      </c>
      <c r="C178" t="s">
        <v>605</v>
      </c>
      <c r="D178" t="s">
        <v>606</v>
      </c>
      <c r="E178">
        <v>7</v>
      </c>
      <c r="F178">
        <v>1032.6879403778175</v>
      </c>
      <c r="G178">
        <v>584.39485483165731</v>
      </c>
      <c r="H178">
        <v>3</v>
      </c>
    </row>
    <row r="179" spans="1:8">
      <c r="A179" t="s">
        <v>436</v>
      </c>
      <c r="B179" t="s">
        <v>446</v>
      </c>
      <c r="C179" t="s">
        <v>232</v>
      </c>
      <c r="D179" t="s">
        <v>44</v>
      </c>
      <c r="E179">
        <v>8</v>
      </c>
      <c r="F179">
        <v>946.13132347978978</v>
      </c>
      <c r="G179">
        <v>73.106929163041215</v>
      </c>
      <c r="H179">
        <v>40.742129095836802</v>
      </c>
    </row>
    <row r="180" spans="1:8">
      <c r="A180" t="s">
        <v>436</v>
      </c>
      <c r="B180" t="s">
        <v>447</v>
      </c>
      <c r="C180" t="s">
        <v>317</v>
      </c>
      <c r="D180" t="s">
        <v>210</v>
      </c>
      <c r="E180">
        <v>9</v>
      </c>
      <c r="F180">
        <v>870.43452470096918</v>
      </c>
      <c r="G180">
        <v>12.393720374472634</v>
      </c>
      <c r="H180">
        <v>178.26248024964843</v>
      </c>
    </row>
    <row r="181" spans="1:8">
      <c r="A181" t="s">
        <v>436</v>
      </c>
      <c r="B181" s="52" t="s">
        <v>527</v>
      </c>
      <c r="C181" t="s">
        <v>228</v>
      </c>
      <c r="D181" t="s">
        <v>122</v>
      </c>
      <c r="E181">
        <v>10</v>
      </c>
      <c r="F181">
        <v>830.25700775708265</v>
      </c>
      <c r="G181">
        <v>496.28648634062228</v>
      </c>
      <c r="H181">
        <v>153.15304189080535</v>
      </c>
    </row>
    <row r="182" spans="1:8">
      <c r="A182" t="s">
        <v>449</v>
      </c>
      <c r="B182" t="s">
        <v>450</v>
      </c>
      <c r="C182" t="s">
        <v>222</v>
      </c>
      <c r="D182" t="s">
        <v>124</v>
      </c>
      <c r="E182">
        <v>1</v>
      </c>
      <c r="F182">
        <v>1150.6689541049147</v>
      </c>
      <c r="H182">
        <v>544.59028419911408</v>
      </c>
    </row>
    <row r="183" spans="1:8">
      <c r="A183" t="s">
        <v>449</v>
      </c>
      <c r="B183" t="s">
        <v>451</v>
      </c>
      <c r="C183" t="s">
        <v>232</v>
      </c>
      <c r="D183" t="s">
        <v>44</v>
      </c>
      <c r="E183">
        <v>2</v>
      </c>
      <c r="F183">
        <v>921.6968700265204</v>
      </c>
      <c r="G183">
        <v>759.96432931128766</v>
      </c>
      <c r="H183">
        <v>204.27381492927657</v>
      </c>
    </row>
    <row r="184" spans="1:8">
      <c r="A184" t="s">
        <v>449</v>
      </c>
      <c r="B184" t="s">
        <v>452</v>
      </c>
      <c r="C184" t="s">
        <v>348</v>
      </c>
      <c r="D184" t="s">
        <v>126</v>
      </c>
      <c r="E184">
        <v>3</v>
      </c>
      <c r="F184">
        <v>771.44789602883668</v>
      </c>
      <c r="G184">
        <v>420.06831826060846</v>
      </c>
      <c r="H184">
        <v>120.70280770530081</v>
      </c>
    </row>
    <row r="185" spans="1:8">
      <c r="A185" t="s">
        <v>449</v>
      </c>
      <c r="B185" t="s">
        <v>453</v>
      </c>
      <c r="C185" t="s">
        <v>261</v>
      </c>
      <c r="D185" t="s">
        <v>43</v>
      </c>
      <c r="E185">
        <v>4</v>
      </c>
      <c r="F185">
        <v>671.88527618786566</v>
      </c>
      <c r="G185">
        <v>339.43432549614619</v>
      </c>
      <c r="H185">
        <v>116.65218184742108</v>
      </c>
    </row>
    <row r="186" spans="1:8">
      <c r="A186" t="s">
        <v>449</v>
      </c>
      <c r="B186" t="s">
        <v>454</v>
      </c>
      <c r="C186" t="s">
        <v>319</v>
      </c>
      <c r="D186" t="s">
        <v>46</v>
      </c>
      <c r="E186">
        <v>5</v>
      </c>
      <c r="F186">
        <v>670.36793401674265</v>
      </c>
      <c r="G186">
        <v>351.89477011931456</v>
      </c>
      <c r="H186">
        <v>38.931605812267648</v>
      </c>
    </row>
    <row r="187" spans="1:8">
      <c r="A187" t="s">
        <v>449</v>
      </c>
      <c r="B187" t="s">
        <v>455</v>
      </c>
      <c r="C187" t="s">
        <v>345</v>
      </c>
      <c r="D187" t="s">
        <v>346</v>
      </c>
      <c r="E187">
        <v>6</v>
      </c>
      <c r="F187">
        <v>631.72342213214552</v>
      </c>
      <c r="G187">
        <v>197.71311184945941</v>
      </c>
      <c r="H187">
        <v>0</v>
      </c>
    </row>
    <row r="188" spans="1:8">
      <c r="A188" t="s">
        <v>449</v>
      </c>
      <c r="B188" t="s">
        <v>456</v>
      </c>
      <c r="C188" t="s">
        <v>272</v>
      </c>
      <c r="D188" t="s">
        <v>49</v>
      </c>
      <c r="E188">
        <v>7</v>
      </c>
      <c r="F188">
        <v>496.452596377578</v>
      </c>
      <c r="G188">
        <v>229.51220313934004</v>
      </c>
      <c r="H188">
        <v>33.686233275686384</v>
      </c>
    </row>
    <row r="189" spans="1:8">
      <c r="A189" t="s">
        <v>449</v>
      </c>
      <c r="B189" t="s">
        <v>457</v>
      </c>
      <c r="C189" t="s">
        <v>224</v>
      </c>
      <c r="D189" t="s">
        <v>121</v>
      </c>
      <c r="E189">
        <v>8</v>
      </c>
      <c r="F189">
        <v>488.57585041831408</v>
      </c>
      <c r="G189">
        <v>215.92235422713833</v>
      </c>
      <c r="H189">
        <v>137.98423287063338</v>
      </c>
    </row>
    <row r="190" spans="1:8">
      <c r="A190" t="s">
        <v>449</v>
      </c>
      <c r="B190" t="s">
        <v>458</v>
      </c>
      <c r="C190" t="s">
        <v>301</v>
      </c>
      <c r="D190" t="s">
        <v>45</v>
      </c>
      <c r="E190">
        <v>9</v>
      </c>
      <c r="F190">
        <v>481.6523281517691</v>
      </c>
      <c r="G190">
        <v>443.25122447728904</v>
      </c>
      <c r="H190">
        <v>298.00361805358261</v>
      </c>
    </row>
    <row r="191" spans="1:8">
      <c r="A191" t="s">
        <v>449</v>
      </c>
      <c r="B191" s="52" t="s">
        <v>528</v>
      </c>
      <c r="C191" t="s">
        <v>254</v>
      </c>
      <c r="D191" t="s">
        <v>1024</v>
      </c>
      <c r="E191">
        <v>10</v>
      </c>
      <c r="F191">
        <v>474.7249535722168</v>
      </c>
      <c r="G191">
        <v>221.71557867379042</v>
      </c>
      <c r="H191">
        <v>7.2415208661140804</v>
      </c>
    </row>
    <row r="192" spans="1:8">
      <c r="A192" t="s">
        <v>459</v>
      </c>
      <c r="B192" t="s">
        <v>460</v>
      </c>
      <c r="C192" t="s">
        <v>222</v>
      </c>
      <c r="D192" t="s">
        <v>124</v>
      </c>
      <c r="E192">
        <v>1</v>
      </c>
      <c r="F192">
        <v>1483.3991570594433</v>
      </c>
      <c r="G192">
        <v>110.46089966855212</v>
      </c>
      <c r="H192">
        <v>638.51137405641293</v>
      </c>
    </row>
    <row r="193" spans="1:8">
      <c r="A193" t="s">
        <v>459</v>
      </c>
      <c r="B193" t="s">
        <v>461</v>
      </c>
      <c r="C193" t="s">
        <v>232</v>
      </c>
      <c r="D193" t="s">
        <v>44</v>
      </c>
      <c r="E193">
        <v>2</v>
      </c>
      <c r="F193">
        <v>1238.8761043088248</v>
      </c>
      <c r="G193">
        <v>334.18063578287985</v>
      </c>
      <c r="H193">
        <v>20.582773188893846</v>
      </c>
    </row>
    <row r="194" spans="1:8">
      <c r="A194" t="s">
        <v>459</v>
      </c>
      <c r="B194" t="s">
        <v>462</v>
      </c>
      <c r="C194" t="s">
        <v>261</v>
      </c>
      <c r="D194" t="s">
        <v>43</v>
      </c>
      <c r="E194">
        <v>3</v>
      </c>
      <c r="F194">
        <v>703.76364127809757</v>
      </c>
      <c r="G194">
        <v>606.46756772218782</v>
      </c>
      <c r="H194">
        <v>29.282608537965494</v>
      </c>
    </row>
    <row r="195" spans="1:8">
      <c r="A195" t="s">
        <v>459</v>
      </c>
      <c r="B195" t="s">
        <v>463</v>
      </c>
      <c r="C195" t="s">
        <v>243</v>
      </c>
      <c r="D195" t="s">
        <v>125</v>
      </c>
      <c r="E195">
        <v>4</v>
      </c>
      <c r="F195">
        <v>580.90932792058766</v>
      </c>
      <c r="G195">
        <v>566.14237356407125</v>
      </c>
      <c r="H195">
        <v>7.6138900940878917</v>
      </c>
    </row>
    <row r="196" spans="1:8">
      <c r="A196" t="s">
        <v>459</v>
      </c>
      <c r="B196" t="s">
        <v>464</v>
      </c>
      <c r="C196" t="s">
        <v>348</v>
      </c>
      <c r="D196" t="s">
        <v>126</v>
      </c>
      <c r="E196">
        <v>5</v>
      </c>
      <c r="F196">
        <v>491.57275560042672</v>
      </c>
      <c r="G196">
        <v>283.73730587872063</v>
      </c>
      <c r="H196">
        <v>0</v>
      </c>
    </row>
    <row r="197" spans="1:8">
      <c r="A197" t="s">
        <v>459</v>
      </c>
      <c r="B197" t="s">
        <v>465</v>
      </c>
      <c r="C197" t="s">
        <v>234</v>
      </c>
      <c r="D197" t="s">
        <v>51</v>
      </c>
      <c r="E197">
        <v>6</v>
      </c>
      <c r="F197">
        <v>472.15498317421805</v>
      </c>
      <c r="G197">
        <v>43.423508787011954</v>
      </c>
      <c r="H197">
        <v>64.990526995943128</v>
      </c>
    </row>
    <row r="198" spans="1:8">
      <c r="A198" t="s">
        <v>459</v>
      </c>
      <c r="B198" t="s">
        <v>466</v>
      </c>
      <c r="C198" t="s">
        <v>319</v>
      </c>
      <c r="D198" t="s">
        <v>46</v>
      </c>
      <c r="E198">
        <v>7</v>
      </c>
      <c r="F198">
        <v>471.06341969726833</v>
      </c>
      <c r="G198">
        <v>125.76738957885439</v>
      </c>
      <c r="H198">
        <v>5.5575218924284631</v>
      </c>
    </row>
    <row r="199" spans="1:8">
      <c r="A199" t="s">
        <v>459</v>
      </c>
      <c r="B199" t="s">
        <v>467</v>
      </c>
      <c r="C199" t="s">
        <v>301</v>
      </c>
      <c r="D199" t="s">
        <v>45</v>
      </c>
      <c r="E199">
        <v>8</v>
      </c>
      <c r="F199">
        <v>418.4677528175045</v>
      </c>
      <c r="G199">
        <v>147.56242097231379</v>
      </c>
      <c r="H199">
        <v>236.64741094821423</v>
      </c>
    </row>
    <row r="200" spans="1:8">
      <c r="A200" t="s">
        <v>459</v>
      </c>
      <c r="B200" t="s">
        <v>468</v>
      </c>
      <c r="C200" t="s">
        <v>420</v>
      </c>
      <c r="D200" t="s">
        <v>1022</v>
      </c>
      <c r="E200">
        <v>9</v>
      </c>
      <c r="F200">
        <v>387.73537365440939</v>
      </c>
      <c r="G200">
        <v>182.31334550886626</v>
      </c>
      <c r="H200">
        <v>0</v>
      </c>
    </row>
    <row r="201" spans="1:8">
      <c r="A201" t="s">
        <v>459</v>
      </c>
      <c r="B201" s="52" t="s">
        <v>529</v>
      </c>
      <c r="C201" t="s">
        <v>329</v>
      </c>
      <c r="D201" t="s">
        <v>52</v>
      </c>
      <c r="E201">
        <v>10</v>
      </c>
      <c r="F201">
        <v>350.99380805103999</v>
      </c>
      <c r="G201">
        <v>306.7218529491376</v>
      </c>
      <c r="H201">
        <v>94.663458369326804</v>
      </c>
    </row>
    <row r="202" spans="1:8">
      <c r="A202" t="s">
        <v>469</v>
      </c>
      <c r="B202" t="s">
        <v>470</v>
      </c>
      <c r="C202" t="s">
        <v>348</v>
      </c>
      <c r="D202" t="s">
        <v>126</v>
      </c>
      <c r="E202">
        <v>1</v>
      </c>
      <c r="F202">
        <v>426.3987336458768</v>
      </c>
      <c r="G202">
        <v>250.76392694938721</v>
      </c>
      <c r="H202">
        <v>0</v>
      </c>
    </row>
    <row r="203" spans="1:8">
      <c r="A203" t="s">
        <v>469</v>
      </c>
      <c r="B203" t="s">
        <v>471</v>
      </c>
      <c r="C203" t="s">
        <v>224</v>
      </c>
      <c r="D203" t="s">
        <v>121</v>
      </c>
      <c r="E203">
        <v>2</v>
      </c>
      <c r="F203">
        <v>370.97236626723611</v>
      </c>
      <c r="G203">
        <v>244.03508028646621</v>
      </c>
      <c r="H203">
        <v>63.590755603349912</v>
      </c>
    </row>
    <row r="204" spans="1:8">
      <c r="A204" t="s">
        <v>469</v>
      </c>
      <c r="B204" t="s">
        <v>472</v>
      </c>
      <c r="C204" t="s">
        <v>499</v>
      </c>
      <c r="D204" t="s">
        <v>500</v>
      </c>
      <c r="E204">
        <v>3</v>
      </c>
      <c r="F204">
        <v>324.41352801757864</v>
      </c>
      <c r="G204">
        <v>121.69574884474966</v>
      </c>
      <c r="H204">
        <v>46.132161906777625</v>
      </c>
    </row>
    <row r="205" spans="1:8">
      <c r="A205" t="s">
        <v>469</v>
      </c>
      <c r="B205" t="s">
        <v>473</v>
      </c>
      <c r="C205" t="s">
        <v>245</v>
      </c>
      <c r="D205" t="s">
        <v>123</v>
      </c>
      <c r="E205">
        <v>4</v>
      </c>
      <c r="F205">
        <v>322.12610811961014</v>
      </c>
      <c r="G205">
        <v>280.05332819947864</v>
      </c>
      <c r="H205">
        <v>36.459638150027274</v>
      </c>
    </row>
    <row r="206" spans="1:8">
      <c r="A206" t="s">
        <v>469</v>
      </c>
      <c r="B206" t="s">
        <v>474</v>
      </c>
      <c r="C206" t="s">
        <v>785</v>
      </c>
      <c r="D206" t="s">
        <v>1044</v>
      </c>
      <c r="E206">
        <v>5</v>
      </c>
      <c r="F206">
        <v>300.17656934693457</v>
      </c>
      <c r="G206">
        <v>180.82238855627614</v>
      </c>
      <c r="H206">
        <v>19.696318491978463</v>
      </c>
    </row>
    <row r="207" spans="1:8">
      <c r="A207" t="s">
        <v>469</v>
      </c>
      <c r="B207" t="s">
        <v>475</v>
      </c>
      <c r="C207" t="s">
        <v>232</v>
      </c>
      <c r="D207" t="s">
        <v>44</v>
      </c>
      <c r="E207">
        <v>6</v>
      </c>
      <c r="F207">
        <v>299.89567594613987</v>
      </c>
      <c r="G207">
        <v>280.0675795905006</v>
      </c>
      <c r="H207">
        <v>0</v>
      </c>
    </row>
    <row r="208" spans="1:8">
      <c r="A208" t="s">
        <v>469</v>
      </c>
      <c r="B208" t="s">
        <v>476</v>
      </c>
      <c r="C208" t="s">
        <v>695</v>
      </c>
      <c r="D208" t="s">
        <v>696</v>
      </c>
      <c r="E208">
        <v>7</v>
      </c>
      <c r="F208">
        <v>272.94967793202233</v>
      </c>
      <c r="G208">
        <v>107.99399082524754</v>
      </c>
      <c r="H208">
        <v>65.794613223448579</v>
      </c>
    </row>
    <row r="209" spans="1:8">
      <c r="A209" t="s">
        <v>469</v>
      </c>
      <c r="B209" t="s">
        <v>477</v>
      </c>
      <c r="C209" t="s">
        <v>420</v>
      </c>
      <c r="D209" t="s">
        <v>1022</v>
      </c>
      <c r="E209">
        <v>8</v>
      </c>
      <c r="F209">
        <v>255.71237524090847</v>
      </c>
      <c r="G209">
        <v>173.5863246238037</v>
      </c>
      <c r="H209">
        <v>10</v>
      </c>
    </row>
    <row r="210" spans="1:8">
      <c r="A210" t="s">
        <v>469</v>
      </c>
      <c r="B210" t="s">
        <v>478</v>
      </c>
      <c r="C210" t="s">
        <v>255</v>
      </c>
      <c r="D210" t="s">
        <v>1032</v>
      </c>
      <c r="E210">
        <v>9</v>
      </c>
      <c r="F210">
        <v>232.48833879298388</v>
      </c>
      <c r="G210">
        <v>172.71706930132109</v>
      </c>
      <c r="H210">
        <v>0</v>
      </c>
    </row>
    <row r="211" spans="1:8">
      <c r="A211" t="s">
        <v>469</v>
      </c>
      <c r="B211" s="52" t="s">
        <v>530</v>
      </c>
      <c r="C211" t="s">
        <v>261</v>
      </c>
      <c r="D211" t="s">
        <v>43</v>
      </c>
      <c r="E211">
        <v>10</v>
      </c>
      <c r="F211">
        <v>231.77231417052073</v>
      </c>
      <c r="G211">
        <v>50.27762038274242</v>
      </c>
      <c r="H211">
        <v>45.671387455692837</v>
      </c>
    </row>
    <row r="212" spans="1:8">
      <c r="A212" t="s">
        <v>479</v>
      </c>
      <c r="B212" t="s">
        <v>480</v>
      </c>
      <c r="C212" t="s">
        <v>261</v>
      </c>
      <c r="D212" t="s">
        <v>43</v>
      </c>
      <c r="E212">
        <v>1</v>
      </c>
      <c r="F212">
        <v>579.97178600727307</v>
      </c>
      <c r="G212">
        <v>198.16952377723405</v>
      </c>
      <c r="H212">
        <v>68.275783471554462</v>
      </c>
    </row>
    <row r="213" spans="1:8">
      <c r="A213" t="s">
        <v>479</v>
      </c>
      <c r="B213" t="s">
        <v>481</v>
      </c>
      <c r="C213" t="s">
        <v>224</v>
      </c>
      <c r="D213" t="s">
        <v>121</v>
      </c>
      <c r="E213">
        <v>2</v>
      </c>
      <c r="F213">
        <v>396.24772786915668</v>
      </c>
      <c r="G213">
        <v>128.69230407890348</v>
      </c>
      <c r="H213">
        <v>41.149121148635082</v>
      </c>
    </row>
    <row r="214" spans="1:8">
      <c r="A214" t="s">
        <v>479</v>
      </c>
      <c r="B214" t="s">
        <v>482</v>
      </c>
      <c r="C214" t="s">
        <v>301</v>
      </c>
      <c r="D214" t="s">
        <v>45</v>
      </c>
      <c r="E214">
        <v>3</v>
      </c>
      <c r="F214">
        <v>379.03319300939762</v>
      </c>
      <c r="G214">
        <v>124.64262516811712</v>
      </c>
      <c r="H214">
        <v>128.86972330637187</v>
      </c>
    </row>
    <row r="215" spans="1:8">
      <c r="A215" t="s">
        <v>479</v>
      </c>
      <c r="B215" t="s">
        <v>483</v>
      </c>
      <c r="C215" t="s">
        <v>254</v>
      </c>
      <c r="D215" t="s">
        <v>1024</v>
      </c>
      <c r="E215">
        <v>4</v>
      </c>
      <c r="F215">
        <v>332.9202225718426</v>
      </c>
      <c r="G215">
        <v>201.22359366214741</v>
      </c>
      <c r="H215">
        <v>25.321347964986359</v>
      </c>
    </row>
    <row r="216" spans="1:8">
      <c r="A216" t="s">
        <v>479</v>
      </c>
      <c r="B216" t="s">
        <v>484</v>
      </c>
      <c r="C216" t="s">
        <v>243</v>
      </c>
      <c r="D216" t="s">
        <v>125</v>
      </c>
      <c r="E216">
        <v>5</v>
      </c>
      <c r="F216">
        <v>328.41994199218021</v>
      </c>
      <c r="G216">
        <v>307.541152913595</v>
      </c>
      <c r="H216">
        <v>19.014483724862234</v>
      </c>
    </row>
    <row r="217" spans="1:8">
      <c r="A217" t="s">
        <v>479</v>
      </c>
      <c r="B217" t="s">
        <v>485</v>
      </c>
      <c r="C217" t="s">
        <v>245</v>
      </c>
      <c r="D217" t="s">
        <v>123</v>
      </c>
      <c r="E217">
        <v>6</v>
      </c>
      <c r="F217">
        <v>295.59293551664979</v>
      </c>
      <c r="G217">
        <v>256.52430532024408</v>
      </c>
      <c r="H217">
        <v>4.4452577075981345</v>
      </c>
    </row>
    <row r="218" spans="1:8">
      <c r="A218" t="s">
        <v>479</v>
      </c>
      <c r="B218" t="s">
        <v>486</v>
      </c>
      <c r="C218" t="s">
        <v>226</v>
      </c>
      <c r="D218" t="s">
        <v>50</v>
      </c>
      <c r="E218">
        <v>7</v>
      </c>
      <c r="F218">
        <v>254.92554429770055</v>
      </c>
      <c r="G218">
        <v>146.46127700615426</v>
      </c>
      <c r="H218">
        <v>24.394587432426405</v>
      </c>
    </row>
    <row r="219" spans="1:8">
      <c r="A219" t="s">
        <v>479</v>
      </c>
      <c r="B219" t="s">
        <v>487</v>
      </c>
      <c r="C219" t="s">
        <v>785</v>
      </c>
      <c r="D219" t="s">
        <v>1044</v>
      </c>
      <c r="E219">
        <v>8</v>
      </c>
      <c r="F219">
        <v>243.11029304648537</v>
      </c>
      <c r="G219">
        <v>140.45052666247756</v>
      </c>
      <c r="H219">
        <v>11.679627596591097</v>
      </c>
    </row>
    <row r="220" spans="1:8">
      <c r="A220" t="s">
        <v>479</v>
      </c>
      <c r="B220" t="s">
        <v>488</v>
      </c>
      <c r="C220" t="s">
        <v>236</v>
      </c>
      <c r="D220" t="s">
        <v>48</v>
      </c>
      <c r="E220">
        <v>9</v>
      </c>
      <c r="F220">
        <v>221.80014793876461</v>
      </c>
      <c r="G220">
        <v>57.261001856587555</v>
      </c>
      <c r="H220">
        <v>0</v>
      </c>
    </row>
    <row r="221" spans="1:8">
      <c r="A221" t="s">
        <v>479</v>
      </c>
      <c r="B221" s="52" t="s">
        <v>531</v>
      </c>
      <c r="C221" t="s">
        <v>319</v>
      </c>
      <c r="D221" t="s">
        <v>46</v>
      </c>
      <c r="E221">
        <v>10</v>
      </c>
      <c r="F221">
        <v>215.30413530394537</v>
      </c>
      <c r="G221">
        <v>116.92393391926063</v>
      </c>
      <c r="H221">
        <v>10</v>
      </c>
    </row>
    <row r="222" spans="1:8">
      <c r="A222" t="s">
        <v>489</v>
      </c>
      <c r="B222" t="s">
        <v>490</v>
      </c>
      <c r="C222" t="s">
        <v>222</v>
      </c>
      <c r="D222" t="s">
        <v>124</v>
      </c>
      <c r="E222">
        <v>1</v>
      </c>
      <c r="F222">
        <v>757.70465059851745</v>
      </c>
      <c r="G222">
        <v>11.795873205291921</v>
      </c>
      <c r="H222">
        <v>422.48999411226407</v>
      </c>
    </row>
    <row r="223" spans="1:8">
      <c r="A223" t="s">
        <v>489</v>
      </c>
      <c r="B223" t="s">
        <v>491</v>
      </c>
      <c r="C223" t="s">
        <v>245</v>
      </c>
      <c r="D223" t="s">
        <v>123</v>
      </c>
      <c r="E223">
        <v>2</v>
      </c>
      <c r="F223">
        <v>756.58189031875122</v>
      </c>
      <c r="G223">
        <v>687.43982187382562</v>
      </c>
      <c r="H223">
        <v>74.70329346775317</v>
      </c>
    </row>
    <row r="224" spans="1:8">
      <c r="A224" t="s">
        <v>489</v>
      </c>
      <c r="B224" t="s">
        <v>492</v>
      </c>
      <c r="C224" t="s">
        <v>261</v>
      </c>
      <c r="D224" t="s">
        <v>43</v>
      </c>
      <c r="E224">
        <v>3</v>
      </c>
      <c r="F224">
        <v>637.11819608533926</v>
      </c>
      <c r="G224">
        <v>420.43617158547306</v>
      </c>
      <c r="H224">
        <v>76.3322687747185</v>
      </c>
    </row>
    <row r="225" spans="1:8">
      <c r="A225" t="s">
        <v>489</v>
      </c>
      <c r="B225" t="s">
        <v>493</v>
      </c>
      <c r="C225" t="s">
        <v>301</v>
      </c>
      <c r="D225" t="s">
        <v>45</v>
      </c>
      <c r="E225">
        <v>4</v>
      </c>
      <c r="F225">
        <v>521.35383562470543</v>
      </c>
      <c r="G225">
        <v>278.76819880920777</v>
      </c>
      <c r="H225">
        <v>188.50560146643136</v>
      </c>
    </row>
    <row r="226" spans="1:8">
      <c r="A226" t="s">
        <v>489</v>
      </c>
      <c r="B226" t="s">
        <v>494</v>
      </c>
      <c r="C226" t="s">
        <v>243</v>
      </c>
      <c r="D226" t="s">
        <v>125</v>
      </c>
      <c r="E226">
        <v>5</v>
      </c>
      <c r="F226">
        <v>404.54064688345409</v>
      </c>
      <c r="G226">
        <v>330.21176191236771</v>
      </c>
      <c r="H226">
        <v>36.07332927206194</v>
      </c>
    </row>
    <row r="227" spans="1:8">
      <c r="A227" t="s">
        <v>489</v>
      </c>
      <c r="B227" t="s">
        <v>495</v>
      </c>
      <c r="C227" t="s">
        <v>224</v>
      </c>
      <c r="D227" t="s">
        <v>121</v>
      </c>
      <c r="E227">
        <v>6</v>
      </c>
      <c r="F227">
        <v>396.68455738696167</v>
      </c>
      <c r="G227">
        <v>225.12344098816899</v>
      </c>
      <c r="H227">
        <v>122.31705442850519</v>
      </c>
    </row>
    <row r="228" spans="1:8">
      <c r="A228" t="s">
        <v>489</v>
      </c>
      <c r="B228" t="s">
        <v>496</v>
      </c>
      <c r="C228" t="s">
        <v>220</v>
      </c>
      <c r="D228" t="s">
        <v>118</v>
      </c>
      <c r="E228">
        <v>7</v>
      </c>
      <c r="F228">
        <v>389.76128995955844</v>
      </c>
      <c r="G228">
        <v>200.81049116226399</v>
      </c>
      <c r="H228">
        <v>0</v>
      </c>
    </row>
    <row r="229" spans="1:8">
      <c r="A229" t="s">
        <v>489</v>
      </c>
      <c r="B229" t="s">
        <v>497</v>
      </c>
      <c r="C229" t="s">
        <v>272</v>
      </c>
      <c r="D229" t="s">
        <v>49</v>
      </c>
      <c r="E229">
        <v>8</v>
      </c>
      <c r="F229">
        <v>389.54224882510101</v>
      </c>
      <c r="G229">
        <v>270.18547043245218</v>
      </c>
      <c r="H229">
        <v>135.46072763155155</v>
      </c>
    </row>
    <row r="230" spans="1:8">
      <c r="A230" t="s">
        <v>489</v>
      </c>
      <c r="B230" t="s">
        <v>498</v>
      </c>
      <c r="C230" t="s">
        <v>695</v>
      </c>
      <c r="D230" t="s">
        <v>696</v>
      </c>
      <c r="E230">
        <v>9</v>
      </c>
      <c r="F230">
        <v>370.14077303057462</v>
      </c>
      <c r="G230">
        <v>221.88757339038773</v>
      </c>
      <c r="H230">
        <v>107.42232441457413</v>
      </c>
    </row>
    <row r="231" spans="1:8">
      <c r="A231" t="s">
        <v>489</v>
      </c>
      <c r="B231" s="52" t="s">
        <v>532</v>
      </c>
      <c r="C231" t="s">
        <v>254</v>
      </c>
      <c r="D231" t="s">
        <v>1024</v>
      </c>
      <c r="E231">
        <v>10</v>
      </c>
      <c r="F231">
        <v>360.14505164830769</v>
      </c>
      <c r="G231">
        <v>154.04029941304941</v>
      </c>
      <c r="H231">
        <v>0</v>
      </c>
    </row>
    <row r="232" spans="1:8">
      <c r="A232" t="s">
        <v>501</v>
      </c>
      <c r="B232" t="s">
        <v>502</v>
      </c>
      <c r="C232" t="s">
        <v>301</v>
      </c>
      <c r="D232" t="s">
        <v>45</v>
      </c>
      <c r="E232">
        <v>1</v>
      </c>
      <c r="F232">
        <v>563.11508104488655</v>
      </c>
      <c r="G232">
        <v>249.71367018853726</v>
      </c>
      <c r="H232">
        <v>276.99354001607361</v>
      </c>
    </row>
    <row r="233" spans="1:8">
      <c r="A233" t="s">
        <v>501</v>
      </c>
      <c r="B233" t="s">
        <v>503</v>
      </c>
      <c r="C233" t="s">
        <v>222</v>
      </c>
      <c r="D233" t="s">
        <v>124</v>
      </c>
      <c r="E233">
        <v>2</v>
      </c>
      <c r="F233">
        <v>551.55645058733671</v>
      </c>
      <c r="G233">
        <v>26.912936301957629</v>
      </c>
      <c r="H233">
        <v>192.72607259335598</v>
      </c>
    </row>
    <row r="234" spans="1:8">
      <c r="A234" t="s">
        <v>501</v>
      </c>
      <c r="B234" t="s">
        <v>504</v>
      </c>
      <c r="C234" t="s">
        <v>224</v>
      </c>
      <c r="D234" t="s">
        <v>121</v>
      </c>
      <c r="E234">
        <v>3</v>
      </c>
      <c r="F234">
        <v>532.14671995017648</v>
      </c>
      <c r="G234">
        <v>286.58309381239133</v>
      </c>
      <c r="H234">
        <v>72.221822945651468</v>
      </c>
    </row>
    <row r="235" spans="1:8">
      <c r="A235" t="s">
        <v>501</v>
      </c>
      <c r="B235" t="s">
        <v>505</v>
      </c>
      <c r="C235" t="s">
        <v>261</v>
      </c>
      <c r="D235" t="s">
        <v>43</v>
      </c>
      <c r="E235">
        <v>4</v>
      </c>
      <c r="F235">
        <v>514.7684768291474</v>
      </c>
      <c r="G235">
        <v>242.26911619060488</v>
      </c>
      <c r="H235">
        <v>70.166330991036915</v>
      </c>
    </row>
    <row r="236" spans="1:8">
      <c r="A236" t="s">
        <v>501</v>
      </c>
      <c r="B236" t="s">
        <v>506</v>
      </c>
      <c r="C236" t="s">
        <v>245</v>
      </c>
      <c r="D236" t="s">
        <v>123</v>
      </c>
      <c r="E236">
        <v>5</v>
      </c>
      <c r="F236">
        <v>512.65701699685837</v>
      </c>
      <c r="G236">
        <v>408.6591065649647</v>
      </c>
      <c r="H236">
        <v>60.567408437760065</v>
      </c>
    </row>
    <row r="237" spans="1:8">
      <c r="A237" t="s">
        <v>501</v>
      </c>
      <c r="B237" t="s">
        <v>507</v>
      </c>
      <c r="C237" t="s">
        <v>243</v>
      </c>
      <c r="D237" t="s">
        <v>125</v>
      </c>
      <c r="E237">
        <v>6</v>
      </c>
      <c r="F237">
        <v>422.39394604555804</v>
      </c>
      <c r="G237">
        <v>248.22355537662048</v>
      </c>
      <c r="H237">
        <v>60.177140309714233</v>
      </c>
    </row>
    <row r="238" spans="1:8">
      <c r="A238" t="s">
        <v>501</v>
      </c>
      <c r="B238" t="s">
        <v>508</v>
      </c>
      <c r="C238" t="s">
        <v>264</v>
      </c>
      <c r="D238" t="s">
        <v>117</v>
      </c>
      <c r="E238">
        <v>7</v>
      </c>
      <c r="F238">
        <v>406.70613886595117</v>
      </c>
      <c r="G238">
        <v>221.30005516530605</v>
      </c>
      <c r="H238">
        <v>43.543388112487563</v>
      </c>
    </row>
    <row r="239" spans="1:8">
      <c r="A239" t="s">
        <v>501</v>
      </c>
      <c r="B239" t="s">
        <v>509</v>
      </c>
      <c r="C239" t="s">
        <v>272</v>
      </c>
      <c r="D239" t="s">
        <v>49</v>
      </c>
      <c r="E239">
        <v>8</v>
      </c>
      <c r="F239">
        <v>379.64234152590825</v>
      </c>
      <c r="G239">
        <v>166.27381077293944</v>
      </c>
      <c r="H239">
        <v>25.624269610812515</v>
      </c>
    </row>
    <row r="240" spans="1:8">
      <c r="A240" t="s">
        <v>501</v>
      </c>
      <c r="B240" t="s">
        <v>510</v>
      </c>
      <c r="C240" t="s">
        <v>228</v>
      </c>
      <c r="D240" t="s">
        <v>122</v>
      </c>
      <c r="E240">
        <v>9</v>
      </c>
      <c r="F240">
        <v>340.21426908848451</v>
      </c>
      <c r="G240">
        <v>137.16843565243883</v>
      </c>
      <c r="H240">
        <v>127.44649813275969</v>
      </c>
    </row>
    <row r="241" spans="1:8">
      <c r="A241" t="s">
        <v>501</v>
      </c>
      <c r="B241" s="52" t="s">
        <v>533</v>
      </c>
      <c r="C241" t="s">
        <v>785</v>
      </c>
      <c r="D241" t="s">
        <v>1044</v>
      </c>
      <c r="E241">
        <v>10</v>
      </c>
      <c r="F241">
        <v>315.34258601073913</v>
      </c>
      <c r="G241">
        <v>158.77500413112702</v>
      </c>
      <c r="H241">
        <v>0</v>
      </c>
    </row>
    <row r="242" spans="1:8">
      <c r="A242" t="s">
        <v>581</v>
      </c>
      <c r="B242" t="s">
        <v>909</v>
      </c>
      <c r="C242" t="s">
        <v>243</v>
      </c>
      <c r="D242" t="s">
        <v>125</v>
      </c>
      <c r="E242">
        <v>1</v>
      </c>
      <c r="F242">
        <v>130.41079883878626</v>
      </c>
      <c r="G242">
        <v>99.749885724691552</v>
      </c>
      <c r="H242">
        <v>20.648311931427838</v>
      </c>
    </row>
    <row r="243" spans="1:8">
      <c r="A243" t="s">
        <v>581</v>
      </c>
      <c r="B243" t="s">
        <v>910</v>
      </c>
      <c r="C243" t="s">
        <v>232</v>
      </c>
      <c r="D243" t="s">
        <v>44</v>
      </c>
      <c r="E243">
        <v>2</v>
      </c>
      <c r="F243">
        <v>111.87427330847137</v>
      </c>
      <c r="H243">
        <v>22.374854661694275</v>
      </c>
    </row>
    <row r="244" spans="1:8">
      <c r="A244" t="s">
        <v>581</v>
      </c>
      <c r="B244" t="s">
        <v>911</v>
      </c>
      <c r="C244" t="s">
        <v>224</v>
      </c>
      <c r="D244" t="s">
        <v>121</v>
      </c>
      <c r="E244">
        <v>3</v>
      </c>
      <c r="F244">
        <v>103.14914208467711</v>
      </c>
      <c r="G244">
        <v>32.930499778728688</v>
      </c>
      <c r="H244">
        <v>19</v>
      </c>
    </row>
    <row r="245" spans="1:8">
      <c r="A245" t="s">
        <v>581</v>
      </c>
      <c r="B245" t="s">
        <v>912</v>
      </c>
      <c r="C245" t="s">
        <v>631</v>
      </c>
      <c r="D245" t="s">
        <v>632</v>
      </c>
      <c r="E245">
        <v>4</v>
      </c>
      <c r="F245">
        <v>96.342557150718434</v>
      </c>
      <c r="H245">
        <v>0</v>
      </c>
    </row>
    <row r="246" spans="1:8">
      <c r="A246" t="s">
        <v>581</v>
      </c>
      <c r="B246" t="s">
        <v>913</v>
      </c>
      <c r="C246" t="s">
        <v>228</v>
      </c>
      <c r="D246" t="s">
        <v>122</v>
      </c>
      <c r="E246">
        <v>5</v>
      </c>
      <c r="F246">
        <v>81.660348789721411</v>
      </c>
      <c r="G246">
        <v>30.77705710811345</v>
      </c>
      <c r="H246">
        <v>38.310444102681892</v>
      </c>
    </row>
    <row r="247" spans="1:8">
      <c r="A247" t="s">
        <v>581</v>
      </c>
      <c r="B247" t="s">
        <v>914</v>
      </c>
      <c r="C247" t="s">
        <v>240</v>
      </c>
      <c r="D247" t="s">
        <v>55</v>
      </c>
      <c r="E247">
        <v>6</v>
      </c>
      <c r="F247">
        <v>80.819321031647831</v>
      </c>
      <c r="G247">
        <v>41.093016073104977</v>
      </c>
      <c r="H247">
        <v>20</v>
      </c>
    </row>
    <row r="248" spans="1:8">
      <c r="A248" t="s">
        <v>581</v>
      </c>
      <c r="B248" t="s">
        <v>915</v>
      </c>
      <c r="C248" t="s">
        <v>245</v>
      </c>
      <c r="D248" t="s">
        <v>123</v>
      </c>
      <c r="E248">
        <v>7</v>
      </c>
      <c r="F248">
        <v>80.013342271029686</v>
      </c>
      <c r="G248">
        <v>17.077225347318894</v>
      </c>
      <c r="H248">
        <v>3.2713493638923139</v>
      </c>
    </row>
    <row r="249" spans="1:8">
      <c r="A249" t="s">
        <v>581</v>
      </c>
      <c r="B249" t="s">
        <v>916</v>
      </c>
      <c r="C249" t="s">
        <v>770</v>
      </c>
      <c r="D249" t="s">
        <v>1023</v>
      </c>
      <c r="E249">
        <v>8</v>
      </c>
      <c r="F249">
        <v>75.732987232615926</v>
      </c>
      <c r="G249">
        <v>51.87861132628862</v>
      </c>
      <c r="H249">
        <v>16.460228167654055</v>
      </c>
    </row>
    <row r="250" spans="1:8">
      <c r="A250" t="s">
        <v>581</v>
      </c>
      <c r="B250" t="s">
        <v>917</v>
      </c>
      <c r="C250" t="s">
        <v>348</v>
      </c>
      <c r="D250" t="s">
        <v>126</v>
      </c>
      <c r="E250">
        <v>9</v>
      </c>
      <c r="F250">
        <v>75.490852820203415</v>
      </c>
      <c r="G250">
        <v>49.748528648118722</v>
      </c>
      <c r="H250">
        <v>0</v>
      </c>
    </row>
    <row r="251" spans="1:8">
      <c r="A251" t="s">
        <v>581</v>
      </c>
      <c r="B251" t="s">
        <v>918</v>
      </c>
      <c r="C251" t="s">
        <v>222</v>
      </c>
      <c r="D251" t="s">
        <v>124</v>
      </c>
      <c r="E251">
        <v>10</v>
      </c>
      <c r="F251">
        <v>67.607375151612729</v>
      </c>
      <c r="H251">
        <v>20.442775988077109</v>
      </c>
    </row>
  </sheetData>
  <autoFilter ref="A1:H24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1"/>
  <sheetViews>
    <sheetView topLeftCell="A70" workbookViewId="0">
      <selection sqref="A1:H251"/>
    </sheetView>
  </sheetViews>
  <sheetFormatPr baseColWidth="10" defaultRowHeight="13.2"/>
  <cols>
    <col min="1" max="1" width="4.5546875" bestFit="1" customWidth="1"/>
    <col min="2" max="2" width="6.88671875" bestFit="1" customWidth="1"/>
    <col min="3" max="3" width="6.5546875" bestFit="1" customWidth="1"/>
    <col min="4" max="4" width="84.6640625" bestFit="1" customWidth="1"/>
    <col min="5" max="5" width="4.5546875" bestFit="1" customWidth="1"/>
    <col min="6" max="6" width="12" bestFit="1" customWidth="1"/>
    <col min="8" max="8" width="12" bestFit="1" customWidth="1"/>
    <col min="9" max="9" width="6.5546875" customWidth="1"/>
  </cols>
  <sheetData>
    <row r="1" spans="1:9">
      <c r="A1" t="s">
        <v>919</v>
      </c>
      <c r="B1" t="s">
        <v>213</v>
      </c>
      <c r="C1" t="s">
        <v>214</v>
      </c>
      <c r="D1" t="s">
        <v>215</v>
      </c>
      <c r="E1" t="s">
        <v>216</v>
      </c>
      <c r="F1" t="s">
        <v>217</v>
      </c>
      <c r="G1" s="52" t="s">
        <v>1046</v>
      </c>
      <c r="H1" t="s">
        <v>1019</v>
      </c>
    </row>
    <row r="2" spans="1:9">
      <c r="A2" t="s">
        <v>920</v>
      </c>
      <c r="B2" t="s">
        <v>921</v>
      </c>
      <c r="C2" t="s">
        <v>222</v>
      </c>
      <c r="D2" t="s">
        <v>124</v>
      </c>
      <c r="E2">
        <v>1</v>
      </c>
      <c r="F2">
        <v>22367.93769151095</v>
      </c>
      <c r="G2">
        <v>2155.1921731471111</v>
      </c>
      <c r="H2">
        <v>9720.8732882102904</v>
      </c>
      <c r="I2">
        <v>3</v>
      </c>
    </row>
    <row r="3" spans="1:9">
      <c r="A3" t="s">
        <v>920</v>
      </c>
      <c r="B3" t="s">
        <v>922</v>
      </c>
      <c r="C3" t="s">
        <v>220</v>
      </c>
      <c r="D3" t="s">
        <v>118</v>
      </c>
      <c r="E3">
        <v>2</v>
      </c>
      <c r="F3">
        <v>20022.548566544319</v>
      </c>
      <c r="G3">
        <v>13211.206457802999</v>
      </c>
      <c r="H3">
        <v>106.63948582040908</v>
      </c>
      <c r="I3">
        <v>3</v>
      </c>
    </row>
    <row r="4" spans="1:9">
      <c r="A4" t="s">
        <v>920</v>
      </c>
      <c r="B4" t="s">
        <v>923</v>
      </c>
      <c r="C4" t="s">
        <v>224</v>
      </c>
      <c r="D4" t="s">
        <v>121</v>
      </c>
      <c r="E4">
        <v>3</v>
      </c>
      <c r="F4">
        <v>17851.722922958219</v>
      </c>
      <c r="G4">
        <v>8466.4571095978245</v>
      </c>
      <c r="H4">
        <v>2172.1775884946783</v>
      </c>
      <c r="I4">
        <v>3</v>
      </c>
    </row>
    <row r="5" spans="1:9">
      <c r="A5" t="s">
        <v>920</v>
      </c>
      <c r="B5" t="s">
        <v>924</v>
      </c>
      <c r="C5" t="s">
        <v>261</v>
      </c>
      <c r="D5" t="s">
        <v>43</v>
      </c>
      <c r="E5">
        <v>4</v>
      </c>
      <c r="F5">
        <v>15513.21009805987</v>
      </c>
      <c r="G5">
        <v>6180.1330258037078</v>
      </c>
      <c r="H5">
        <v>2216.2468167391939</v>
      </c>
      <c r="I5">
        <v>3</v>
      </c>
    </row>
    <row r="6" spans="1:9">
      <c r="A6" t="s">
        <v>920</v>
      </c>
      <c r="B6" t="s">
        <v>925</v>
      </c>
      <c r="C6" t="s">
        <v>228</v>
      </c>
      <c r="D6" t="s">
        <v>122</v>
      </c>
      <c r="E6">
        <v>5</v>
      </c>
      <c r="F6">
        <v>14940.577750304252</v>
      </c>
      <c r="G6">
        <v>9735.9462532540401</v>
      </c>
      <c r="H6">
        <v>3166.8508399867851</v>
      </c>
      <c r="I6">
        <v>3</v>
      </c>
    </row>
    <row r="7" spans="1:9">
      <c r="A7" t="s">
        <v>920</v>
      </c>
      <c r="B7" t="s">
        <v>926</v>
      </c>
      <c r="C7" t="s">
        <v>232</v>
      </c>
      <c r="D7" t="s">
        <v>44</v>
      </c>
      <c r="E7">
        <v>6</v>
      </c>
      <c r="F7">
        <v>13519.524867131411</v>
      </c>
      <c r="G7">
        <v>8608.9147619560936</v>
      </c>
      <c r="H7">
        <v>2466.4090192222639</v>
      </c>
      <c r="I7">
        <v>3</v>
      </c>
    </row>
    <row r="8" spans="1:9">
      <c r="A8" t="s">
        <v>920</v>
      </c>
      <c r="B8" t="s">
        <v>927</v>
      </c>
      <c r="C8" t="s">
        <v>254</v>
      </c>
      <c r="D8" t="s">
        <v>1024</v>
      </c>
      <c r="E8">
        <v>7</v>
      </c>
      <c r="F8">
        <v>11010.122917537275</v>
      </c>
      <c r="G8">
        <v>4737.4820372006589</v>
      </c>
      <c r="H8">
        <v>369.02435944187829</v>
      </c>
      <c r="I8">
        <v>3</v>
      </c>
    </row>
    <row r="9" spans="1:9">
      <c r="A9" t="s">
        <v>920</v>
      </c>
      <c r="B9" t="s">
        <v>928</v>
      </c>
      <c r="C9" t="s">
        <v>245</v>
      </c>
      <c r="D9" t="s">
        <v>123</v>
      </c>
      <c r="E9">
        <v>8</v>
      </c>
      <c r="F9">
        <v>10839.574285884133</v>
      </c>
      <c r="G9">
        <v>8960.1754621548807</v>
      </c>
      <c r="H9">
        <v>818.71811312001591</v>
      </c>
      <c r="I9">
        <v>3</v>
      </c>
    </row>
    <row r="10" spans="1:9">
      <c r="A10" t="s">
        <v>920</v>
      </c>
      <c r="B10" t="s">
        <v>929</v>
      </c>
      <c r="C10" t="s">
        <v>243</v>
      </c>
      <c r="D10" t="s">
        <v>125</v>
      </c>
      <c r="E10">
        <v>9</v>
      </c>
      <c r="F10">
        <v>10438.555860070357</v>
      </c>
      <c r="G10">
        <v>7829.7066372279651</v>
      </c>
      <c r="H10">
        <v>538.74449036832561</v>
      </c>
      <c r="I10">
        <v>3</v>
      </c>
    </row>
    <row r="11" spans="1:9">
      <c r="A11" t="s">
        <v>920</v>
      </c>
      <c r="B11" t="s">
        <v>930</v>
      </c>
      <c r="C11" t="s">
        <v>308</v>
      </c>
      <c r="D11" t="s">
        <v>120</v>
      </c>
      <c r="E11">
        <v>10</v>
      </c>
      <c r="F11">
        <v>10261.471960398745</v>
      </c>
      <c r="G11">
        <v>4479.9938699598488</v>
      </c>
      <c r="H11">
        <v>236.1327503516286</v>
      </c>
      <c r="I11">
        <v>3</v>
      </c>
    </row>
    <row r="12" spans="1:9">
      <c r="A12" t="s">
        <v>931</v>
      </c>
      <c r="B12" t="s">
        <v>932</v>
      </c>
      <c r="C12" t="s">
        <v>222</v>
      </c>
      <c r="D12" t="s">
        <v>124</v>
      </c>
      <c r="E12">
        <v>1</v>
      </c>
      <c r="F12">
        <v>11752.793853999907</v>
      </c>
      <c r="G12">
        <v>1238.1626283735779</v>
      </c>
      <c r="H12">
        <v>5229.279486108735</v>
      </c>
      <c r="I12">
        <v>4</v>
      </c>
    </row>
    <row r="13" spans="1:9">
      <c r="A13" t="s">
        <v>931</v>
      </c>
      <c r="B13" t="s">
        <v>933</v>
      </c>
      <c r="C13" t="s">
        <v>220</v>
      </c>
      <c r="D13" t="s">
        <v>118</v>
      </c>
      <c r="E13">
        <v>2</v>
      </c>
      <c r="F13">
        <v>9367.1920245347646</v>
      </c>
      <c r="G13">
        <v>5926.6896870675619</v>
      </c>
      <c r="H13">
        <v>71.483456302095703</v>
      </c>
      <c r="I13">
        <v>4</v>
      </c>
    </row>
    <row r="14" spans="1:9">
      <c r="A14" t="s">
        <v>931</v>
      </c>
      <c r="B14" t="s">
        <v>934</v>
      </c>
      <c r="C14" t="s">
        <v>228</v>
      </c>
      <c r="D14" t="s">
        <v>122</v>
      </c>
      <c r="E14">
        <v>3</v>
      </c>
      <c r="F14">
        <v>8535.1077018620999</v>
      </c>
      <c r="G14">
        <v>5624.3140237360585</v>
      </c>
      <c r="H14">
        <v>1833.7651201721972</v>
      </c>
      <c r="I14">
        <v>4</v>
      </c>
    </row>
    <row r="15" spans="1:9">
      <c r="A15" t="s">
        <v>931</v>
      </c>
      <c r="B15" t="s">
        <v>935</v>
      </c>
      <c r="C15" t="s">
        <v>224</v>
      </c>
      <c r="D15" t="s">
        <v>121</v>
      </c>
      <c r="E15">
        <v>4</v>
      </c>
      <c r="F15">
        <v>6748.7313827176376</v>
      </c>
      <c r="G15">
        <v>3223.9826142705142</v>
      </c>
      <c r="H15">
        <v>850.39216933125147</v>
      </c>
      <c r="I15">
        <v>4</v>
      </c>
    </row>
    <row r="16" spans="1:9">
      <c r="A16" t="s">
        <v>931</v>
      </c>
      <c r="B16" t="s">
        <v>936</v>
      </c>
      <c r="C16" t="s">
        <v>230</v>
      </c>
      <c r="D16" t="s">
        <v>47</v>
      </c>
      <c r="E16">
        <v>5</v>
      </c>
      <c r="F16">
        <v>6050.1289341637921</v>
      </c>
      <c r="G16">
        <v>2565.6842792172074</v>
      </c>
      <c r="H16">
        <v>39.856654414598601</v>
      </c>
      <c r="I16">
        <v>4</v>
      </c>
    </row>
    <row r="17" spans="1:9">
      <c r="A17" t="s">
        <v>931</v>
      </c>
      <c r="B17" t="s">
        <v>937</v>
      </c>
      <c r="C17" t="s">
        <v>329</v>
      </c>
      <c r="D17" t="s">
        <v>52</v>
      </c>
      <c r="E17">
        <v>6</v>
      </c>
      <c r="F17">
        <v>5274.9744873588616</v>
      </c>
      <c r="G17">
        <v>3922.9440591599778</v>
      </c>
      <c r="H17">
        <v>645.14843491094621</v>
      </c>
      <c r="I17">
        <v>4</v>
      </c>
    </row>
    <row r="18" spans="1:9">
      <c r="A18" t="s">
        <v>931</v>
      </c>
      <c r="B18" t="s">
        <v>938</v>
      </c>
      <c r="C18" t="s">
        <v>226</v>
      </c>
      <c r="D18" t="s">
        <v>50</v>
      </c>
      <c r="E18">
        <v>7</v>
      </c>
      <c r="F18">
        <v>5249.0513969761023</v>
      </c>
      <c r="G18">
        <v>2621.3668321385362</v>
      </c>
      <c r="H18">
        <v>1249.2404513028337</v>
      </c>
      <c r="I18">
        <v>4</v>
      </c>
    </row>
    <row r="19" spans="1:9">
      <c r="A19" t="s">
        <v>931</v>
      </c>
      <c r="B19" t="s">
        <v>939</v>
      </c>
      <c r="C19" t="s">
        <v>237</v>
      </c>
      <c r="D19" t="s">
        <v>181</v>
      </c>
      <c r="E19">
        <v>8</v>
      </c>
      <c r="F19">
        <v>4325.2098456863414</v>
      </c>
      <c r="G19">
        <v>2931.6833255043985</v>
      </c>
      <c r="H19">
        <v>622.49984395149306</v>
      </c>
      <c r="I19">
        <v>4</v>
      </c>
    </row>
    <row r="20" spans="1:9">
      <c r="A20" t="s">
        <v>931</v>
      </c>
      <c r="B20" t="s">
        <v>940</v>
      </c>
      <c r="C20" t="s">
        <v>254</v>
      </c>
      <c r="D20" t="s">
        <v>1024</v>
      </c>
      <c r="E20">
        <v>9</v>
      </c>
      <c r="F20">
        <v>3809.0872673461181</v>
      </c>
      <c r="G20">
        <v>1659.9163074642379</v>
      </c>
      <c r="H20">
        <v>139.83005798740393</v>
      </c>
      <c r="I20">
        <v>4</v>
      </c>
    </row>
    <row r="21" spans="1:9">
      <c r="A21" t="s">
        <v>931</v>
      </c>
      <c r="B21" t="s">
        <v>941</v>
      </c>
      <c r="C21" t="s">
        <v>703</v>
      </c>
      <c r="D21" t="s">
        <v>704</v>
      </c>
      <c r="E21">
        <v>10</v>
      </c>
      <c r="F21">
        <v>3739.7327024783895</v>
      </c>
      <c r="G21">
        <v>2416.3903608439364</v>
      </c>
      <c r="H21">
        <v>654.23931238352202</v>
      </c>
      <c r="I21">
        <v>4</v>
      </c>
    </row>
    <row r="22" spans="1:9">
      <c r="A22" t="s">
        <v>942</v>
      </c>
      <c r="B22" t="s">
        <v>943</v>
      </c>
      <c r="C22" t="s">
        <v>224</v>
      </c>
      <c r="D22" t="s">
        <v>121</v>
      </c>
      <c r="E22">
        <v>1</v>
      </c>
      <c r="F22">
        <v>2221.5099489176496</v>
      </c>
      <c r="G22">
        <v>862.93411199310754</v>
      </c>
      <c r="H22">
        <v>208.59696109784764</v>
      </c>
      <c r="I22">
        <v>5</v>
      </c>
    </row>
    <row r="23" spans="1:9">
      <c r="A23" t="s">
        <v>942</v>
      </c>
      <c r="B23" t="s">
        <v>944</v>
      </c>
      <c r="C23" t="s">
        <v>261</v>
      </c>
      <c r="D23" t="s">
        <v>43</v>
      </c>
      <c r="E23">
        <v>2</v>
      </c>
      <c r="F23">
        <v>1635.7761779486284</v>
      </c>
      <c r="G23">
        <v>783.15595525477659</v>
      </c>
      <c r="H23">
        <v>153.5925130884844</v>
      </c>
      <c r="I23">
        <v>5</v>
      </c>
    </row>
    <row r="24" spans="1:9">
      <c r="A24" t="s">
        <v>942</v>
      </c>
      <c r="B24" t="s">
        <v>945</v>
      </c>
      <c r="C24" t="s">
        <v>245</v>
      </c>
      <c r="D24" t="s">
        <v>123</v>
      </c>
      <c r="E24">
        <v>3</v>
      </c>
      <c r="F24">
        <v>1330.7916919735565</v>
      </c>
      <c r="G24">
        <v>1087.7695867635548</v>
      </c>
      <c r="H24">
        <v>31.085559903127788</v>
      </c>
      <c r="I24">
        <v>5</v>
      </c>
    </row>
    <row r="25" spans="1:9">
      <c r="A25" t="s">
        <v>942</v>
      </c>
      <c r="B25" t="s">
        <v>946</v>
      </c>
      <c r="C25" t="s">
        <v>272</v>
      </c>
      <c r="D25" t="s">
        <v>49</v>
      </c>
      <c r="E25">
        <v>4</v>
      </c>
      <c r="F25">
        <v>1187.446967520154</v>
      </c>
      <c r="G25">
        <v>560.0545181412607</v>
      </c>
      <c r="H25">
        <v>213.12300229574524</v>
      </c>
      <c r="I25">
        <v>5</v>
      </c>
    </row>
    <row r="26" spans="1:9">
      <c r="A26" t="s">
        <v>942</v>
      </c>
      <c r="B26" t="s">
        <v>947</v>
      </c>
      <c r="C26" t="s">
        <v>348</v>
      </c>
      <c r="D26" t="s">
        <v>126</v>
      </c>
      <c r="E26">
        <v>5</v>
      </c>
      <c r="F26">
        <v>1128.1575751009455</v>
      </c>
      <c r="G26">
        <v>649.567631203823</v>
      </c>
      <c r="H26">
        <v>37.710360150951871</v>
      </c>
      <c r="I26">
        <v>5</v>
      </c>
    </row>
    <row r="27" spans="1:9">
      <c r="A27" t="s">
        <v>942</v>
      </c>
      <c r="B27" t="s">
        <v>948</v>
      </c>
      <c r="C27" t="s">
        <v>301</v>
      </c>
      <c r="D27" t="s">
        <v>45</v>
      </c>
      <c r="E27">
        <v>6</v>
      </c>
      <c r="F27">
        <v>1039.4271908423384</v>
      </c>
      <c r="G27">
        <v>386.69796146916457</v>
      </c>
      <c r="H27">
        <v>419.0872014150259</v>
      </c>
      <c r="I27">
        <v>5</v>
      </c>
    </row>
    <row r="28" spans="1:9">
      <c r="A28" t="s">
        <v>942</v>
      </c>
      <c r="B28" t="s">
        <v>949</v>
      </c>
      <c r="C28" t="s">
        <v>264</v>
      </c>
      <c r="D28" t="s">
        <v>117</v>
      </c>
      <c r="E28">
        <v>7</v>
      </c>
      <c r="F28">
        <v>1012.5752996551812</v>
      </c>
      <c r="G28">
        <v>680.45189758674042</v>
      </c>
      <c r="H28">
        <v>76.724270943000874</v>
      </c>
      <c r="I28">
        <v>5</v>
      </c>
    </row>
    <row r="29" spans="1:9">
      <c r="A29" t="s">
        <v>942</v>
      </c>
      <c r="B29" t="s">
        <v>950</v>
      </c>
      <c r="C29" t="s">
        <v>240</v>
      </c>
      <c r="D29" t="s">
        <v>55</v>
      </c>
      <c r="E29">
        <v>8</v>
      </c>
      <c r="F29">
        <v>1001.2127188747961</v>
      </c>
      <c r="G29">
        <v>460.09093524693446</v>
      </c>
      <c r="H29">
        <v>225.83132101080454</v>
      </c>
      <c r="I29">
        <v>5</v>
      </c>
    </row>
    <row r="30" spans="1:9">
      <c r="A30" t="s">
        <v>942</v>
      </c>
      <c r="B30" t="s">
        <v>951</v>
      </c>
      <c r="C30" t="s">
        <v>226</v>
      </c>
      <c r="D30" t="s">
        <v>50</v>
      </c>
      <c r="E30">
        <v>9</v>
      </c>
      <c r="F30">
        <v>986.74298945686667</v>
      </c>
      <c r="G30">
        <v>427.91151285495027</v>
      </c>
      <c r="H30">
        <v>280.88474682637968</v>
      </c>
      <c r="I30">
        <v>5</v>
      </c>
    </row>
    <row r="31" spans="1:9">
      <c r="A31" t="s">
        <v>942</v>
      </c>
      <c r="B31" t="s">
        <v>952</v>
      </c>
      <c r="C31" t="s">
        <v>319</v>
      </c>
      <c r="D31" t="s">
        <v>46</v>
      </c>
      <c r="E31">
        <v>10</v>
      </c>
      <c r="F31">
        <v>986.45506894198229</v>
      </c>
      <c r="G31">
        <v>419.3692184852959</v>
      </c>
      <c r="H31">
        <v>14.425230642979013</v>
      </c>
      <c r="I31">
        <v>5</v>
      </c>
    </row>
    <row r="32" spans="1:9">
      <c r="A32" t="s">
        <v>953</v>
      </c>
      <c r="B32" t="s">
        <v>954</v>
      </c>
      <c r="C32" t="s">
        <v>245</v>
      </c>
      <c r="D32" t="s">
        <v>123</v>
      </c>
      <c r="E32">
        <v>1</v>
      </c>
      <c r="F32">
        <v>1605.4742393301776</v>
      </c>
      <c r="G32">
        <v>1351.9097409889548</v>
      </c>
      <c r="H32">
        <v>58.084075444203044</v>
      </c>
      <c r="I32">
        <v>6</v>
      </c>
    </row>
    <row r="33" spans="1:9">
      <c r="A33" t="s">
        <v>953</v>
      </c>
      <c r="B33" t="s">
        <v>955</v>
      </c>
      <c r="C33" t="s">
        <v>261</v>
      </c>
      <c r="D33" t="s">
        <v>43</v>
      </c>
      <c r="E33">
        <v>2</v>
      </c>
      <c r="F33">
        <v>1411.93063812319</v>
      </c>
      <c r="G33">
        <v>575.18818648993033</v>
      </c>
      <c r="H33">
        <v>187.89896361010724</v>
      </c>
      <c r="I33">
        <v>6</v>
      </c>
    </row>
    <row r="34" spans="1:9">
      <c r="A34" t="s">
        <v>953</v>
      </c>
      <c r="B34" t="s">
        <v>956</v>
      </c>
      <c r="C34" t="s">
        <v>224</v>
      </c>
      <c r="D34" t="s">
        <v>121</v>
      </c>
      <c r="E34">
        <v>3</v>
      </c>
      <c r="F34">
        <v>1224.3583850378175</v>
      </c>
      <c r="G34">
        <v>609.45181118244363</v>
      </c>
      <c r="H34">
        <v>161.54396655971547</v>
      </c>
      <c r="I34">
        <v>6</v>
      </c>
    </row>
    <row r="35" spans="1:9">
      <c r="A35" t="s">
        <v>953</v>
      </c>
      <c r="B35" t="s">
        <v>957</v>
      </c>
      <c r="C35" t="s">
        <v>220</v>
      </c>
      <c r="D35" t="s">
        <v>118</v>
      </c>
      <c r="E35">
        <v>4</v>
      </c>
      <c r="F35">
        <v>1206.8206930027727</v>
      </c>
      <c r="G35">
        <v>681.85548156884613</v>
      </c>
      <c r="H35">
        <v>5.9274212104960871</v>
      </c>
      <c r="I35">
        <v>6</v>
      </c>
    </row>
    <row r="36" spans="1:9">
      <c r="A36" t="s">
        <v>953</v>
      </c>
      <c r="B36" t="s">
        <v>958</v>
      </c>
      <c r="C36" t="s">
        <v>243</v>
      </c>
      <c r="D36" t="s">
        <v>125</v>
      </c>
      <c r="E36">
        <v>5</v>
      </c>
      <c r="F36">
        <v>1172.5816060543279</v>
      </c>
      <c r="G36">
        <v>839.56561711895517</v>
      </c>
      <c r="H36">
        <v>59.551486802307188</v>
      </c>
      <c r="I36">
        <v>6</v>
      </c>
    </row>
    <row r="37" spans="1:9">
      <c r="A37" t="s">
        <v>953</v>
      </c>
      <c r="B37" t="s">
        <v>959</v>
      </c>
      <c r="C37" t="s">
        <v>301</v>
      </c>
      <c r="D37" t="s">
        <v>45</v>
      </c>
      <c r="E37">
        <v>6</v>
      </c>
      <c r="F37">
        <v>1147.0821041948309</v>
      </c>
      <c r="G37">
        <v>765.1543797684725</v>
      </c>
      <c r="H37">
        <v>397.69361985652279</v>
      </c>
      <c r="I37">
        <v>6</v>
      </c>
    </row>
    <row r="38" spans="1:9">
      <c r="A38" t="s">
        <v>953</v>
      </c>
      <c r="B38" t="s">
        <v>960</v>
      </c>
      <c r="C38" t="s">
        <v>228</v>
      </c>
      <c r="D38" t="s">
        <v>122</v>
      </c>
      <c r="E38">
        <v>7</v>
      </c>
      <c r="F38">
        <v>1040.2799270271939</v>
      </c>
      <c r="G38">
        <v>704.9830967274894</v>
      </c>
      <c r="H38">
        <v>199.97769836092573</v>
      </c>
      <c r="I38">
        <v>6</v>
      </c>
    </row>
    <row r="39" spans="1:9">
      <c r="A39" t="s">
        <v>953</v>
      </c>
      <c r="B39" t="s">
        <v>961</v>
      </c>
      <c r="C39" t="s">
        <v>232</v>
      </c>
      <c r="D39" t="s">
        <v>44</v>
      </c>
      <c r="E39">
        <v>8</v>
      </c>
      <c r="F39">
        <v>984.70884865086589</v>
      </c>
      <c r="G39">
        <v>770.50980848853897</v>
      </c>
      <c r="H39">
        <v>143.24010738799922</v>
      </c>
      <c r="I39">
        <v>6</v>
      </c>
    </row>
    <row r="40" spans="1:9">
      <c r="A40" t="s">
        <v>953</v>
      </c>
      <c r="B40" t="s">
        <v>962</v>
      </c>
      <c r="C40" t="s">
        <v>254</v>
      </c>
      <c r="D40" t="s">
        <v>1024</v>
      </c>
      <c r="E40">
        <v>9</v>
      </c>
      <c r="F40">
        <v>974.51927220342225</v>
      </c>
      <c r="G40">
        <v>446.24706435329142</v>
      </c>
      <c r="H40">
        <v>8.8420807832441515</v>
      </c>
      <c r="I40">
        <v>6</v>
      </c>
    </row>
    <row r="41" spans="1:9">
      <c r="A41" t="s">
        <v>953</v>
      </c>
      <c r="B41" t="s">
        <v>963</v>
      </c>
      <c r="C41" t="s">
        <v>363</v>
      </c>
      <c r="D41" t="s">
        <v>119</v>
      </c>
      <c r="E41">
        <v>10</v>
      </c>
      <c r="F41">
        <v>924.02694606636408</v>
      </c>
      <c r="G41">
        <v>688.63283913283078</v>
      </c>
      <c r="H41">
        <v>106.3471308441795</v>
      </c>
      <c r="I41">
        <v>6</v>
      </c>
    </row>
    <row r="42" spans="1:9">
      <c r="A42" t="s">
        <v>964</v>
      </c>
      <c r="B42" t="s">
        <v>965</v>
      </c>
      <c r="C42" t="s">
        <v>261</v>
      </c>
      <c r="D42" t="s">
        <v>43</v>
      </c>
      <c r="E42">
        <v>1</v>
      </c>
      <c r="F42">
        <v>2054.6643961600557</v>
      </c>
      <c r="G42">
        <v>461.77170416503679</v>
      </c>
      <c r="H42">
        <v>272.60553941752943</v>
      </c>
      <c r="I42">
        <v>7</v>
      </c>
    </row>
    <row r="43" spans="1:9">
      <c r="A43" t="s">
        <v>964</v>
      </c>
      <c r="B43" t="s">
        <v>966</v>
      </c>
      <c r="C43" t="s">
        <v>232</v>
      </c>
      <c r="D43" t="s">
        <v>44</v>
      </c>
      <c r="E43">
        <v>2</v>
      </c>
      <c r="F43">
        <v>1491.2768934371279</v>
      </c>
      <c r="G43">
        <v>1463.6486029797277</v>
      </c>
      <c r="H43">
        <v>206.69358178892958</v>
      </c>
      <c r="I43">
        <v>7</v>
      </c>
    </row>
    <row r="44" spans="1:9">
      <c r="A44" t="s">
        <v>964</v>
      </c>
      <c r="B44" t="s">
        <v>967</v>
      </c>
      <c r="C44" t="s">
        <v>224</v>
      </c>
      <c r="D44" t="s">
        <v>121</v>
      </c>
      <c r="E44">
        <v>3</v>
      </c>
      <c r="F44">
        <v>1299.2550606714417</v>
      </c>
      <c r="G44">
        <v>394.28081535842756</v>
      </c>
      <c r="H44">
        <v>182.54128574289638</v>
      </c>
      <c r="I44">
        <v>7</v>
      </c>
    </row>
    <row r="45" spans="1:9">
      <c r="A45" t="s">
        <v>964</v>
      </c>
      <c r="B45" t="s">
        <v>968</v>
      </c>
      <c r="C45" t="s">
        <v>272</v>
      </c>
      <c r="D45" t="s">
        <v>49</v>
      </c>
      <c r="E45">
        <v>4</v>
      </c>
      <c r="F45">
        <v>1281.3219941602351</v>
      </c>
      <c r="G45">
        <v>378.7745725993949</v>
      </c>
      <c r="H45">
        <v>191.25767908422745</v>
      </c>
      <c r="I45">
        <v>7</v>
      </c>
    </row>
    <row r="46" spans="1:9">
      <c r="A46" t="s">
        <v>964</v>
      </c>
      <c r="B46" t="s">
        <v>969</v>
      </c>
      <c r="C46" t="s">
        <v>871</v>
      </c>
      <c r="D46" t="s">
        <v>1030</v>
      </c>
      <c r="E46">
        <v>5</v>
      </c>
      <c r="F46">
        <v>1201.8829199746281</v>
      </c>
      <c r="G46">
        <v>223.60392237097997</v>
      </c>
      <c r="H46">
        <v>69.982758947552838</v>
      </c>
      <c r="I46">
        <v>7</v>
      </c>
    </row>
    <row r="47" spans="1:9">
      <c r="A47" t="s">
        <v>964</v>
      </c>
      <c r="B47" t="s">
        <v>970</v>
      </c>
      <c r="C47" t="s">
        <v>245</v>
      </c>
      <c r="D47" t="s">
        <v>123</v>
      </c>
      <c r="E47">
        <v>6</v>
      </c>
      <c r="F47">
        <v>1128.692737795116</v>
      </c>
      <c r="G47">
        <v>965.68792375561304</v>
      </c>
      <c r="H47">
        <v>123.98564528950611</v>
      </c>
      <c r="I47">
        <v>7</v>
      </c>
    </row>
    <row r="48" spans="1:9">
      <c r="A48" t="s">
        <v>964</v>
      </c>
      <c r="B48" t="s">
        <v>971</v>
      </c>
      <c r="C48" t="s">
        <v>254</v>
      </c>
      <c r="D48" t="s">
        <v>1024</v>
      </c>
      <c r="E48">
        <v>7</v>
      </c>
      <c r="F48">
        <v>1019.0819011978172</v>
      </c>
      <c r="G48">
        <v>463.25694817289315</v>
      </c>
      <c r="H48">
        <v>29.090417686340547</v>
      </c>
      <c r="I48">
        <v>7</v>
      </c>
    </row>
    <row r="49" spans="1:9">
      <c r="A49" t="s">
        <v>964</v>
      </c>
      <c r="B49" t="s">
        <v>972</v>
      </c>
      <c r="C49" t="s">
        <v>264</v>
      </c>
      <c r="D49" t="s">
        <v>117</v>
      </c>
      <c r="E49">
        <v>8</v>
      </c>
      <c r="F49">
        <v>955.65551462349208</v>
      </c>
      <c r="G49">
        <v>642.9512590617569</v>
      </c>
      <c r="H49">
        <v>69.079447894750956</v>
      </c>
      <c r="I49">
        <v>7</v>
      </c>
    </row>
    <row r="50" spans="1:9">
      <c r="A50" t="s">
        <v>964</v>
      </c>
      <c r="B50" t="s">
        <v>973</v>
      </c>
      <c r="C50" t="s">
        <v>243</v>
      </c>
      <c r="D50" t="s">
        <v>125</v>
      </c>
      <c r="E50">
        <v>9</v>
      </c>
      <c r="F50">
        <v>945.42539186318811</v>
      </c>
      <c r="G50">
        <v>640.746276813132</v>
      </c>
      <c r="H50">
        <v>49.78271405672443</v>
      </c>
      <c r="I50">
        <v>7</v>
      </c>
    </row>
    <row r="51" spans="1:9">
      <c r="A51" t="s">
        <v>964</v>
      </c>
      <c r="B51" t="s">
        <v>974</v>
      </c>
      <c r="C51" t="s">
        <v>345</v>
      </c>
      <c r="D51" t="s">
        <v>346</v>
      </c>
      <c r="E51">
        <v>10</v>
      </c>
      <c r="F51">
        <v>817.83423689389519</v>
      </c>
      <c r="G51">
        <v>425.67009631585114</v>
      </c>
      <c r="H51">
        <v>6.8000233079179333</v>
      </c>
      <c r="I51">
        <v>7</v>
      </c>
    </row>
    <row r="52" spans="1:9">
      <c r="A52" t="s">
        <v>975</v>
      </c>
      <c r="B52" t="s">
        <v>976</v>
      </c>
      <c r="C52" t="s">
        <v>220</v>
      </c>
      <c r="D52" t="s">
        <v>118</v>
      </c>
      <c r="E52">
        <v>1</v>
      </c>
      <c r="F52">
        <v>7032.9280168419336</v>
      </c>
      <c r="G52">
        <v>4962.2033071119868</v>
      </c>
      <c r="H52">
        <v>17.500952046534167</v>
      </c>
      <c r="I52">
        <v>8</v>
      </c>
    </row>
    <row r="53" spans="1:9">
      <c r="A53" t="s">
        <v>975</v>
      </c>
      <c r="B53" t="s">
        <v>977</v>
      </c>
      <c r="C53" t="s">
        <v>222</v>
      </c>
      <c r="D53" t="s">
        <v>124</v>
      </c>
      <c r="E53">
        <v>2</v>
      </c>
      <c r="F53">
        <v>2785.0133678205661</v>
      </c>
      <c r="G53">
        <v>453.05359019156481</v>
      </c>
      <c r="H53">
        <v>1085.1288668965526</v>
      </c>
      <c r="I53">
        <v>8</v>
      </c>
    </row>
    <row r="54" spans="1:9">
      <c r="A54" t="s">
        <v>975</v>
      </c>
      <c r="B54" t="s">
        <v>978</v>
      </c>
      <c r="C54" t="s">
        <v>308</v>
      </c>
      <c r="D54" t="s">
        <v>120</v>
      </c>
      <c r="E54">
        <v>3</v>
      </c>
      <c r="F54">
        <v>2358.5769230701862</v>
      </c>
      <c r="G54">
        <v>921.09198441945239</v>
      </c>
      <c r="H54">
        <v>112.63435886371532</v>
      </c>
      <c r="I54">
        <v>8</v>
      </c>
    </row>
    <row r="55" spans="1:9">
      <c r="A55" t="s">
        <v>975</v>
      </c>
      <c r="B55" t="s">
        <v>979</v>
      </c>
      <c r="C55" t="s">
        <v>261</v>
      </c>
      <c r="D55" t="s">
        <v>43</v>
      </c>
      <c r="E55">
        <v>4</v>
      </c>
      <c r="F55">
        <v>2327.7345325627443</v>
      </c>
      <c r="G55">
        <v>575.43369915906135</v>
      </c>
      <c r="H55">
        <v>417.04844206822003</v>
      </c>
      <c r="I55">
        <v>8</v>
      </c>
    </row>
    <row r="56" spans="1:9">
      <c r="A56" t="s">
        <v>975</v>
      </c>
      <c r="B56" t="s">
        <v>980</v>
      </c>
      <c r="C56" t="s">
        <v>224</v>
      </c>
      <c r="D56" t="s">
        <v>121</v>
      </c>
      <c r="E56">
        <v>5</v>
      </c>
      <c r="F56">
        <v>2313.5119511666353</v>
      </c>
      <c r="G56">
        <v>1209.3067621534726</v>
      </c>
      <c r="H56">
        <v>166.54533051140521</v>
      </c>
      <c r="I56">
        <v>8</v>
      </c>
    </row>
    <row r="57" spans="1:9">
      <c r="A57" t="s">
        <v>975</v>
      </c>
      <c r="B57" t="s">
        <v>981</v>
      </c>
      <c r="C57" t="s">
        <v>429</v>
      </c>
      <c r="D57" t="s">
        <v>81</v>
      </c>
      <c r="E57">
        <v>6</v>
      </c>
      <c r="F57">
        <v>2094.5368825104138</v>
      </c>
      <c r="G57">
        <v>928.31203465970646</v>
      </c>
      <c r="H57">
        <v>0</v>
      </c>
      <c r="I57">
        <v>8</v>
      </c>
    </row>
    <row r="58" spans="1:9">
      <c r="A58" t="s">
        <v>975</v>
      </c>
      <c r="B58" t="s">
        <v>982</v>
      </c>
      <c r="C58" t="s">
        <v>230</v>
      </c>
      <c r="D58" t="s">
        <v>47</v>
      </c>
      <c r="E58">
        <v>7</v>
      </c>
      <c r="F58">
        <v>2057.2116216400041</v>
      </c>
      <c r="G58">
        <v>871.86651670749688</v>
      </c>
      <c r="H58">
        <v>16</v>
      </c>
      <c r="I58">
        <v>8</v>
      </c>
    </row>
    <row r="59" spans="1:9">
      <c r="A59" t="s">
        <v>975</v>
      </c>
      <c r="B59" t="s">
        <v>983</v>
      </c>
      <c r="C59" t="s">
        <v>605</v>
      </c>
      <c r="D59" t="s">
        <v>606</v>
      </c>
      <c r="E59">
        <v>8</v>
      </c>
      <c r="F59">
        <v>1907.1704088014646</v>
      </c>
      <c r="G59">
        <v>1016.2012626493664</v>
      </c>
      <c r="H59">
        <v>76.70391801507779</v>
      </c>
      <c r="I59">
        <v>8</v>
      </c>
    </row>
    <row r="60" spans="1:9">
      <c r="A60" t="s">
        <v>975</v>
      </c>
      <c r="B60" t="s">
        <v>984</v>
      </c>
      <c r="C60" t="s">
        <v>597</v>
      </c>
      <c r="D60" t="s">
        <v>1043</v>
      </c>
      <c r="E60">
        <v>9</v>
      </c>
      <c r="F60">
        <v>1620.5681192915738</v>
      </c>
      <c r="G60">
        <v>280.28873549990431</v>
      </c>
      <c r="H60">
        <v>28.991203909493624</v>
      </c>
      <c r="I60">
        <v>8</v>
      </c>
    </row>
    <row r="61" spans="1:9">
      <c r="A61" t="s">
        <v>975</v>
      </c>
      <c r="B61" t="s">
        <v>985</v>
      </c>
      <c r="C61" t="s">
        <v>254</v>
      </c>
      <c r="D61" t="s">
        <v>1024</v>
      </c>
      <c r="E61">
        <v>10</v>
      </c>
      <c r="F61">
        <v>1522.056446508645</v>
      </c>
      <c r="G61">
        <v>658.44556278189236</v>
      </c>
      <c r="H61">
        <v>56.209888029458</v>
      </c>
      <c r="I61">
        <v>8</v>
      </c>
    </row>
    <row r="62" spans="1:9">
      <c r="A62" t="s">
        <v>986</v>
      </c>
      <c r="B62" t="s">
        <v>987</v>
      </c>
      <c r="C62" t="s">
        <v>232</v>
      </c>
      <c r="D62" t="s">
        <v>44</v>
      </c>
      <c r="E62">
        <v>1</v>
      </c>
      <c r="F62">
        <v>3382.0325355252307</v>
      </c>
      <c r="G62">
        <v>2220.0983595840862</v>
      </c>
      <c r="H62">
        <v>851.80709190953917</v>
      </c>
      <c r="I62">
        <v>9</v>
      </c>
    </row>
    <row r="63" spans="1:9">
      <c r="A63" t="s">
        <v>986</v>
      </c>
      <c r="B63" t="s">
        <v>988</v>
      </c>
      <c r="C63" t="s">
        <v>222</v>
      </c>
      <c r="D63" t="s">
        <v>124</v>
      </c>
      <c r="E63">
        <v>2</v>
      </c>
      <c r="F63">
        <v>2886.577417157866</v>
      </c>
      <c r="G63">
        <v>110.46089966855212</v>
      </c>
      <c r="H63">
        <v>1260.0330288432262</v>
      </c>
      <c r="I63">
        <v>9</v>
      </c>
    </row>
    <row r="64" spans="1:9">
      <c r="A64" t="s">
        <v>986</v>
      </c>
      <c r="B64" t="s">
        <v>989</v>
      </c>
      <c r="C64" t="s">
        <v>348</v>
      </c>
      <c r="D64" t="s">
        <v>126</v>
      </c>
      <c r="E64">
        <v>3</v>
      </c>
      <c r="F64">
        <v>2201.7608206696027</v>
      </c>
      <c r="G64">
        <v>1271.6304635643128</v>
      </c>
      <c r="H64">
        <v>120.70280770530081</v>
      </c>
      <c r="I64">
        <v>9</v>
      </c>
    </row>
    <row r="65" spans="1:9">
      <c r="A65" t="s">
        <v>986</v>
      </c>
      <c r="B65" t="s">
        <v>990</v>
      </c>
      <c r="C65" t="s">
        <v>261</v>
      </c>
      <c r="D65" t="s">
        <v>43</v>
      </c>
      <c r="E65">
        <v>4</v>
      </c>
      <c r="F65">
        <v>1916.7446948651384</v>
      </c>
      <c r="G65">
        <v>1204.7220031881498</v>
      </c>
      <c r="H65">
        <v>221.60617784107939</v>
      </c>
      <c r="I65">
        <v>9</v>
      </c>
    </row>
    <row r="66" spans="1:9">
      <c r="A66" t="s">
        <v>986</v>
      </c>
      <c r="B66" t="s">
        <v>991</v>
      </c>
      <c r="C66" t="s">
        <v>224</v>
      </c>
      <c r="D66" t="s">
        <v>121</v>
      </c>
      <c r="E66">
        <v>5</v>
      </c>
      <c r="F66">
        <v>1511.6769202020869</v>
      </c>
      <c r="G66">
        <v>931.32259949979607</v>
      </c>
      <c r="H66">
        <v>245.65230966871951</v>
      </c>
      <c r="I66">
        <v>9</v>
      </c>
    </row>
    <row r="67" spans="1:9">
      <c r="A67" t="s">
        <v>986</v>
      </c>
      <c r="B67" t="s">
        <v>992</v>
      </c>
      <c r="C67" t="s">
        <v>319</v>
      </c>
      <c r="D67" t="s">
        <v>46</v>
      </c>
      <c r="E67">
        <v>6</v>
      </c>
      <c r="F67">
        <v>1499.3466449270898</v>
      </c>
      <c r="G67">
        <v>664.87591098129178</v>
      </c>
      <c r="H67">
        <v>44.489127704696109</v>
      </c>
      <c r="I67">
        <v>9</v>
      </c>
    </row>
    <row r="68" spans="1:9">
      <c r="A68" t="s">
        <v>986</v>
      </c>
      <c r="B68" t="s">
        <v>993</v>
      </c>
      <c r="C68" t="s">
        <v>272</v>
      </c>
      <c r="D68" t="s">
        <v>49</v>
      </c>
      <c r="E68">
        <v>7</v>
      </c>
      <c r="F68">
        <v>1353.4872378296677</v>
      </c>
      <c r="G68">
        <v>644.02269513564897</v>
      </c>
      <c r="H68">
        <v>141.00817713242475</v>
      </c>
      <c r="I68">
        <v>9</v>
      </c>
    </row>
    <row r="69" spans="1:9">
      <c r="A69" t="s">
        <v>986</v>
      </c>
      <c r="B69" t="s">
        <v>994</v>
      </c>
      <c r="C69" t="s">
        <v>420</v>
      </c>
      <c r="D69" t="s">
        <v>1022</v>
      </c>
      <c r="E69">
        <v>8</v>
      </c>
      <c r="F69">
        <v>1324.0542728318442</v>
      </c>
      <c r="G69">
        <v>850.6940845472717</v>
      </c>
      <c r="H69">
        <v>64.524306595298739</v>
      </c>
      <c r="I69">
        <v>9</v>
      </c>
    </row>
    <row r="70" spans="1:9">
      <c r="A70" t="s">
        <v>986</v>
      </c>
      <c r="B70" t="s">
        <v>995</v>
      </c>
      <c r="C70" t="s">
        <v>499</v>
      </c>
      <c r="D70" t="s">
        <v>500</v>
      </c>
      <c r="E70">
        <v>9</v>
      </c>
      <c r="F70">
        <v>1263.7151988339256</v>
      </c>
      <c r="G70">
        <v>589.9293876545255</v>
      </c>
      <c r="H70">
        <v>107.36855216945376</v>
      </c>
      <c r="I70">
        <v>9</v>
      </c>
    </row>
    <row r="71" spans="1:9">
      <c r="A71" t="s">
        <v>986</v>
      </c>
      <c r="B71" t="s">
        <v>996</v>
      </c>
      <c r="C71" t="s">
        <v>785</v>
      </c>
      <c r="D71" t="s">
        <v>1044</v>
      </c>
      <c r="E71">
        <v>10</v>
      </c>
      <c r="F71">
        <v>1173.5538012778038</v>
      </c>
      <c r="G71">
        <v>843.08402885460089</v>
      </c>
      <c r="H71">
        <v>40.855730313930806</v>
      </c>
      <c r="I71">
        <v>9</v>
      </c>
    </row>
    <row r="72" spans="1:9">
      <c r="A72" t="s">
        <v>997</v>
      </c>
      <c r="B72" t="s">
        <v>998</v>
      </c>
      <c r="C72" t="s">
        <v>261</v>
      </c>
      <c r="D72" t="s">
        <v>43</v>
      </c>
      <c r="E72">
        <v>1</v>
      </c>
      <c r="F72">
        <v>1972.252216285659</v>
      </c>
      <c r="G72">
        <v>786.79838781992248</v>
      </c>
      <c r="H72">
        <v>161.70112367937861</v>
      </c>
      <c r="I72">
        <v>10</v>
      </c>
    </row>
    <row r="73" spans="1:9">
      <c r="A73" t="s">
        <v>997</v>
      </c>
      <c r="B73" t="s">
        <v>999</v>
      </c>
      <c r="C73" t="s">
        <v>222</v>
      </c>
      <c r="D73" t="s">
        <v>124</v>
      </c>
      <c r="E73">
        <v>2</v>
      </c>
      <c r="F73">
        <v>1848.9653189791561</v>
      </c>
      <c r="G73">
        <v>32.795873205291919</v>
      </c>
      <c r="H73">
        <v>1168.9332568615939</v>
      </c>
      <c r="I73">
        <v>10</v>
      </c>
    </row>
    <row r="74" spans="1:9">
      <c r="A74" t="s">
        <v>997</v>
      </c>
      <c r="B74" t="s">
        <v>1000</v>
      </c>
      <c r="C74" t="s">
        <v>224</v>
      </c>
      <c r="D74" t="s">
        <v>121</v>
      </c>
      <c r="E74">
        <v>3</v>
      </c>
      <c r="F74">
        <v>1527.9871408493586</v>
      </c>
      <c r="G74">
        <v>698.87861186250677</v>
      </c>
      <c r="H74">
        <v>225.70679149326764</v>
      </c>
      <c r="I74">
        <v>10</v>
      </c>
    </row>
    <row r="75" spans="1:9">
      <c r="A75" t="s">
        <v>997</v>
      </c>
      <c r="B75" t="s">
        <v>1001</v>
      </c>
      <c r="C75" t="s">
        <v>245</v>
      </c>
      <c r="D75" t="s">
        <v>123</v>
      </c>
      <c r="E75">
        <v>4</v>
      </c>
      <c r="F75">
        <v>1511.5618485962877</v>
      </c>
      <c r="G75">
        <v>1387.8844884650916</v>
      </c>
      <c r="H75">
        <v>210.57002985325963</v>
      </c>
      <c r="I75">
        <v>10</v>
      </c>
    </row>
    <row r="76" spans="1:9">
      <c r="A76" t="s">
        <v>997</v>
      </c>
      <c r="B76" t="s">
        <v>1002</v>
      </c>
      <c r="C76" t="s">
        <v>272</v>
      </c>
      <c r="D76" t="s">
        <v>49</v>
      </c>
      <c r="E76">
        <v>5</v>
      </c>
      <c r="F76">
        <v>1508.0172710192899</v>
      </c>
      <c r="G76">
        <v>770.80808550862764</v>
      </c>
      <c r="H76">
        <v>258.80858902044508</v>
      </c>
      <c r="I76">
        <v>10</v>
      </c>
    </row>
    <row r="77" spans="1:9">
      <c r="A77" t="s">
        <v>997</v>
      </c>
      <c r="B77" t="s">
        <v>1003</v>
      </c>
      <c r="C77" t="s">
        <v>301</v>
      </c>
      <c r="D77" t="s">
        <v>45</v>
      </c>
      <c r="E77">
        <v>6</v>
      </c>
      <c r="F77">
        <v>1163.6591666817492</v>
      </c>
      <c r="G77">
        <v>450.71128591943062</v>
      </c>
      <c r="H77">
        <v>401.84286787497626</v>
      </c>
      <c r="I77">
        <v>10</v>
      </c>
    </row>
    <row r="78" spans="1:9">
      <c r="A78" t="s">
        <v>997</v>
      </c>
      <c r="B78" t="s">
        <v>1004</v>
      </c>
      <c r="C78" t="s">
        <v>254</v>
      </c>
      <c r="D78" t="s">
        <v>1024</v>
      </c>
      <c r="E78">
        <v>7</v>
      </c>
      <c r="F78">
        <v>1155.0533215255912</v>
      </c>
      <c r="G78">
        <v>461.93003169302108</v>
      </c>
      <c r="H78">
        <v>58.526074314860509</v>
      </c>
      <c r="I78">
        <v>10</v>
      </c>
    </row>
    <row r="79" spans="1:9">
      <c r="A79" t="s">
        <v>997</v>
      </c>
      <c r="B79" t="s">
        <v>1005</v>
      </c>
      <c r="C79" t="s">
        <v>243</v>
      </c>
      <c r="D79" t="s">
        <v>125</v>
      </c>
      <c r="E79">
        <v>8</v>
      </c>
      <c r="F79">
        <v>1068.4320997667546</v>
      </c>
      <c r="G79">
        <v>814.96072173880555</v>
      </c>
      <c r="H79">
        <v>76.557868539206638</v>
      </c>
      <c r="I79">
        <v>10</v>
      </c>
    </row>
    <row r="80" spans="1:9">
      <c r="A80" t="s">
        <v>997</v>
      </c>
      <c r="B80" t="s">
        <v>1006</v>
      </c>
      <c r="C80" t="s">
        <v>319</v>
      </c>
      <c r="D80" t="s">
        <v>46</v>
      </c>
      <c r="E80">
        <v>9</v>
      </c>
      <c r="F80">
        <v>1030.366612479095</v>
      </c>
      <c r="G80">
        <v>617.66726409612227</v>
      </c>
      <c r="H80">
        <v>121.48607567092809</v>
      </c>
      <c r="I80">
        <v>10</v>
      </c>
    </row>
    <row r="81" spans="1:9">
      <c r="A81" t="s">
        <v>997</v>
      </c>
      <c r="B81" t="s">
        <v>1007</v>
      </c>
      <c r="C81" t="s">
        <v>232</v>
      </c>
      <c r="D81" t="s">
        <v>44</v>
      </c>
      <c r="E81">
        <v>10</v>
      </c>
      <c r="F81">
        <v>968.64466788583286</v>
      </c>
      <c r="G81">
        <v>554.72618689923479</v>
      </c>
      <c r="H81">
        <v>249.18661698045332</v>
      </c>
      <c r="I81">
        <v>10</v>
      </c>
    </row>
    <row r="82" spans="1:9">
      <c r="A82" t="s">
        <v>1008</v>
      </c>
      <c r="B82" t="s">
        <v>1009</v>
      </c>
      <c r="C82" t="s">
        <v>232</v>
      </c>
      <c r="D82" t="s">
        <v>44</v>
      </c>
      <c r="E82">
        <v>1</v>
      </c>
      <c r="F82">
        <v>1778.6264273417719</v>
      </c>
      <c r="G82">
        <v>1367.2514931956757</v>
      </c>
      <c r="H82">
        <v>249.33160562946091</v>
      </c>
      <c r="I82">
        <v>11</v>
      </c>
    </row>
    <row r="83" spans="1:9">
      <c r="A83" t="s">
        <v>1008</v>
      </c>
      <c r="B83" t="s">
        <v>1010</v>
      </c>
      <c r="C83" t="s">
        <v>261</v>
      </c>
      <c r="D83" t="s">
        <v>43</v>
      </c>
      <c r="E83">
        <v>2</v>
      </c>
      <c r="F83">
        <v>1482.3829641148932</v>
      </c>
      <c r="G83">
        <v>590.90954237818664</v>
      </c>
      <c r="H83">
        <v>178.89089641665851</v>
      </c>
      <c r="I83">
        <v>11</v>
      </c>
    </row>
    <row r="84" spans="1:9">
      <c r="A84" t="s">
        <v>1008</v>
      </c>
      <c r="B84" t="s">
        <v>1011</v>
      </c>
      <c r="C84" t="s">
        <v>272</v>
      </c>
      <c r="D84" t="s">
        <v>49</v>
      </c>
      <c r="E84">
        <v>3</v>
      </c>
      <c r="F84">
        <v>1216.9818369764757</v>
      </c>
      <c r="G84">
        <v>562.6414443929142</v>
      </c>
      <c r="H84">
        <v>182.95734894912658</v>
      </c>
      <c r="I84">
        <v>11</v>
      </c>
    </row>
    <row r="85" spans="1:9">
      <c r="A85" t="s">
        <v>1008</v>
      </c>
      <c r="B85" t="s">
        <v>1012</v>
      </c>
      <c r="C85" t="s">
        <v>264</v>
      </c>
      <c r="D85" t="s">
        <v>117</v>
      </c>
      <c r="E85">
        <v>4</v>
      </c>
      <c r="F85">
        <v>1094.1293567318539</v>
      </c>
      <c r="G85">
        <v>650.0299399674833</v>
      </c>
      <c r="H85">
        <v>93.229181573976561</v>
      </c>
      <c r="I85">
        <v>11</v>
      </c>
    </row>
    <row r="86" spans="1:9">
      <c r="A86" t="s">
        <v>1008</v>
      </c>
      <c r="B86" t="s">
        <v>1013</v>
      </c>
      <c r="C86" t="s">
        <v>224</v>
      </c>
      <c r="D86" t="s">
        <v>121</v>
      </c>
      <c r="E86">
        <v>5</v>
      </c>
      <c r="F86">
        <v>1004.6921333955909</v>
      </c>
      <c r="G86">
        <v>536.29978327755566</v>
      </c>
      <c r="H86">
        <v>131.19877408957518</v>
      </c>
      <c r="I86">
        <v>11</v>
      </c>
    </row>
    <row r="87" spans="1:9">
      <c r="A87" t="s">
        <v>1008</v>
      </c>
      <c r="B87" t="s">
        <v>1014</v>
      </c>
      <c r="C87" t="s">
        <v>245</v>
      </c>
      <c r="D87" t="s">
        <v>123</v>
      </c>
      <c r="E87">
        <v>6</v>
      </c>
      <c r="F87">
        <v>936.63049039840598</v>
      </c>
      <c r="G87">
        <v>773.8583657349883</v>
      </c>
      <c r="H87">
        <v>82.695116011761286</v>
      </c>
      <c r="I87">
        <v>11</v>
      </c>
    </row>
    <row r="88" spans="1:9">
      <c r="A88" t="s">
        <v>1008</v>
      </c>
      <c r="B88" t="s">
        <v>1015</v>
      </c>
      <c r="C88" t="s">
        <v>243</v>
      </c>
      <c r="D88" t="s">
        <v>125</v>
      </c>
      <c r="E88">
        <v>7</v>
      </c>
      <c r="F88">
        <v>828.63015493003616</v>
      </c>
      <c r="G88">
        <v>529.84603811798786</v>
      </c>
      <c r="H88">
        <v>119.79844400956193</v>
      </c>
      <c r="I88">
        <v>11</v>
      </c>
    </row>
    <row r="89" spans="1:9">
      <c r="A89" t="s">
        <v>1008</v>
      </c>
      <c r="B89" t="s">
        <v>1016</v>
      </c>
      <c r="C89" t="s">
        <v>348</v>
      </c>
      <c r="D89" t="s">
        <v>126</v>
      </c>
      <c r="E89">
        <v>8</v>
      </c>
      <c r="F89">
        <v>778.84190774479453</v>
      </c>
      <c r="G89">
        <v>509.51304306731703</v>
      </c>
      <c r="H89">
        <v>26.403588068487668</v>
      </c>
      <c r="I89">
        <v>11</v>
      </c>
    </row>
    <row r="90" spans="1:9">
      <c r="A90" t="s">
        <v>1008</v>
      </c>
      <c r="B90" t="s">
        <v>1017</v>
      </c>
      <c r="C90" t="s">
        <v>301</v>
      </c>
      <c r="D90" t="s">
        <v>45</v>
      </c>
      <c r="E90">
        <v>9</v>
      </c>
      <c r="F90">
        <v>775.1477949801332</v>
      </c>
      <c r="G90">
        <v>374.66927709692851</v>
      </c>
      <c r="H90">
        <v>332.3473065729757</v>
      </c>
      <c r="I90">
        <v>11</v>
      </c>
    </row>
    <row r="91" spans="1:9">
      <c r="A91" t="s">
        <v>1008</v>
      </c>
      <c r="B91" t="s">
        <v>1018</v>
      </c>
      <c r="C91" t="s">
        <v>783</v>
      </c>
      <c r="D91" t="s">
        <v>1045</v>
      </c>
      <c r="E91">
        <v>10</v>
      </c>
      <c r="F91">
        <v>765.74571441738942</v>
      </c>
      <c r="G91">
        <v>315.94435443357605</v>
      </c>
      <c r="H91">
        <v>65.656484797165277</v>
      </c>
      <c r="I91">
        <v>11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0"/>
  <sheetViews>
    <sheetView workbookViewId="0">
      <selection activeCell="G42" sqref="G42"/>
    </sheetView>
  </sheetViews>
  <sheetFormatPr baseColWidth="10" defaultRowHeight="13.2"/>
  <sheetData>
    <row r="1" spans="1:11" ht="69">
      <c r="A1" s="79" t="s">
        <v>576</v>
      </c>
      <c r="B1" s="80" t="s">
        <v>579</v>
      </c>
      <c r="C1" s="82" t="s">
        <v>920</v>
      </c>
      <c r="D1" s="82" t="s">
        <v>566</v>
      </c>
      <c r="E1" s="82" t="s">
        <v>567</v>
      </c>
      <c r="F1" s="82" t="s">
        <v>568</v>
      </c>
      <c r="G1" s="82" t="s">
        <v>569</v>
      </c>
      <c r="H1" s="82" t="s">
        <v>570</v>
      </c>
      <c r="I1" s="82" t="s">
        <v>571</v>
      </c>
      <c r="J1" s="82" t="s">
        <v>572</v>
      </c>
      <c r="K1" s="82" t="s">
        <v>573</v>
      </c>
    </row>
    <row r="2" spans="1:11">
      <c r="A2" s="94" t="s">
        <v>230</v>
      </c>
      <c r="B2" s="95" t="s">
        <v>47</v>
      </c>
      <c r="C2" s="97">
        <v>3189.0039307880002</v>
      </c>
      <c r="D2" s="97">
        <v>1676.594103997</v>
      </c>
      <c r="E2" s="97">
        <v>22.476786793999999</v>
      </c>
      <c r="F2" s="97">
        <v>92.895932369999997</v>
      </c>
      <c r="G2" s="97">
        <v>146.324031499</v>
      </c>
      <c r="H2" s="97">
        <v>1034.0599382509999</v>
      </c>
      <c r="I2" s="97">
        <v>84.675981008999997</v>
      </c>
      <c r="J2" s="97">
        <v>74.154291627000006</v>
      </c>
      <c r="K2" s="97">
        <v>57.822865241000002</v>
      </c>
    </row>
    <row r="3" spans="1:11">
      <c r="A3" s="99" t="s">
        <v>582</v>
      </c>
      <c r="B3" s="100" t="s">
        <v>583</v>
      </c>
      <c r="C3" s="102">
        <v>418.571990836</v>
      </c>
      <c r="D3" s="102">
        <v>214.17931780699999</v>
      </c>
      <c r="E3" s="102">
        <v>0</v>
      </c>
      <c r="F3" s="102">
        <v>22.455578767999999</v>
      </c>
      <c r="G3" s="102">
        <v>10.254718365</v>
      </c>
      <c r="H3" s="102">
        <v>156.25288517800001</v>
      </c>
      <c r="I3" s="102">
        <v>9.3760958080000005</v>
      </c>
      <c r="J3" s="102">
        <v>0</v>
      </c>
      <c r="K3" s="102">
        <v>6.0533949099999997</v>
      </c>
    </row>
    <row r="4" spans="1:11">
      <c r="A4" s="99" t="s">
        <v>584</v>
      </c>
      <c r="B4" s="100" t="s">
        <v>585</v>
      </c>
      <c r="C4" s="102">
        <v>972.77354795199994</v>
      </c>
      <c r="D4" s="102">
        <v>491.86898126400001</v>
      </c>
      <c r="E4" s="102">
        <v>26.041219361</v>
      </c>
      <c r="F4" s="102">
        <v>35.738247315999999</v>
      </c>
      <c r="G4" s="102">
        <v>48.119369853999999</v>
      </c>
      <c r="H4" s="102">
        <v>282.34329594500002</v>
      </c>
      <c r="I4" s="102">
        <v>32.913717376000001</v>
      </c>
      <c r="J4" s="102">
        <v>17.112358897</v>
      </c>
      <c r="K4" s="102">
        <v>38.636357940000003</v>
      </c>
    </row>
    <row r="5" spans="1:11">
      <c r="A5" s="99" t="s">
        <v>586</v>
      </c>
      <c r="B5" s="100" t="s">
        <v>587</v>
      </c>
      <c r="C5" s="102">
        <v>94.826591757000003</v>
      </c>
      <c r="D5" s="102">
        <v>29.874820125999999</v>
      </c>
      <c r="E5" s="102">
        <v>0</v>
      </c>
      <c r="F5" s="102">
        <v>4.3693303710000002</v>
      </c>
      <c r="G5" s="102">
        <v>32.627368832000002</v>
      </c>
      <c r="H5" s="102">
        <v>21.809872814999999</v>
      </c>
      <c r="I5" s="102">
        <v>0</v>
      </c>
      <c r="J5" s="102">
        <v>3.3852319180000001</v>
      </c>
      <c r="K5" s="102">
        <v>2.7599676940000002</v>
      </c>
    </row>
    <row r="6" spans="1:11">
      <c r="A6" s="99" t="s">
        <v>588</v>
      </c>
      <c r="B6" s="100" t="s">
        <v>589</v>
      </c>
      <c r="C6" s="102">
        <v>270.42492578600002</v>
      </c>
      <c r="D6" s="102">
        <v>171.54721437200001</v>
      </c>
      <c r="E6" s="102">
        <v>6.9368058560000003</v>
      </c>
      <c r="F6" s="102">
        <v>41.628374293</v>
      </c>
      <c r="G6" s="102">
        <v>12.689589419000001</v>
      </c>
      <c r="H6" s="102">
        <v>2.6707987150000001</v>
      </c>
      <c r="I6" s="102">
        <v>27.490394493</v>
      </c>
      <c r="J6" s="102">
        <v>7.4617486380000004</v>
      </c>
      <c r="K6" s="102">
        <v>0</v>
      </c>
    </row>
    <row r="7" spans="1:11">
      <c r="A7" s="99" t="s">
        <v>363</v>
      </c>
      <c r="B7" s="100" t="s">
        <v>565</v>
      </c>
      <c r="C7" s="102">
        <v>4213.9585117360002</v>
      </c>
      <c r="D7" s="102">
        <v>655.58088246600005</v>
      </c>
      <c r="E7" s="102">
        <v>62.582016486000001</v>
      </c>
      <c r="F7" s="102">
        <v>729.75867645799997</v>
      </c>
      <c r="G7" s="102">
        <v>659.85253326999998</v>
      </c>
      <c r="H7" s="102">
        <v>1580.434739236</v>
      </c>
      <c r="I7" s="102">
        <v>303.70635468400002</v>
      </c>
      <c r="J7" s="102">
        <v>112.134602499</v>
      </c>
      <c r="K7" s="102">
        <v>109.908706638</v>
      </c>
    </row>
    <row r="8" spans="1:11">
      <c r="A8" s="99" t="s">
        <v>590</v>
      </c>
      <c r="B8" s="100" t="s">
        <v>591</v>
      </c>
      <c r="C8" s="102">
        <v>868.57742169200003</v>
      </c>
      <c r="D8" s="102">
        <v>299.53366117000002</v>
      </c>
      <c r="E8" s="102">
        <v>0</v>
      </c>
      <c r="F8" s="102">
        <v>45.637095410999997</v>
      </c>
      <c r="G8" s="102">
        <v>35.771592806000001</v>
      </c>
      <c r="H8" s="102">
        <v>367.64089146200001</v>
      </c>
      <c r="I8" s="102">
        <v>12.178836673999999</v>
      </c>
      <c r="J8" s="102">
        <v>26.601510736000002</v>
      </c>
      <c r="K8" s="102">
        <v>81.213833432000001</v>
      </c>
    </row>
    <row r="9" spans="1:11">
      <c r="A9" s="99" t="s">
        <v>220</v>
      </c>
      <c r="B9" s="100" t="s">
        <v>592</v>
      </c>
      <c r="C9" s="102">
        <v>18434.167832952</v>
      </c>
      <c r="D9" s="102">
        <v>7903.4142582080003</v>
      </c>
      <c r="E9" s="102">
        <v>117.891832185</v>
      </c>
      <c r="F9" s="102">
        <v>1113.4118120339999</v>
      </c>
      <c r="G9" s="102">
        <v>752.09141636000004</v>
      </c>
      <c r="H9" s="102">
        <v>7074.670392899</v>
      </c>
      <c r="I9" s="102">
        <v>533.63173037700005</v>
      </c>
      <c r="J9" s="102">
        <v>594.68564935300003</v>
      </c>
      <c r="K9" s="102">
        <v>344.37074153499998</v>
      </c>
    </row>
    <row r="10" spans="1:11">
      <c r="A10" s="99" t="s">
        <v>593</v>
      </c>
      <c r="B10" s="100" t="s">
        <v>594</v>
      </c>
      <c r="C10" s="102">
        <v>1188.9272815950001</v>
      </c>
      <c r="D10" s="102">
        <v>593.65257688199995</v>
      </c>
      <c r="E10" s="102">
        <v>12</v>
      </c>
      <c r="F10" s="102">
        <v>103.053721975</v>
      </c>
      <c r="G10" s="102">
        <v>51.912279116999997</v>
      </c>
      <c r="H10" s="102">
        <v>363.42869849599998</v>
      </c>
      <c r="I10" s="102">
        <v>12.949203880000001</v>
      </c>
      <c r="J10" s="102">
        <v>41.474256969000002</v>
      </c>
      <c r="K10" s="102">
        <v>10.456544277000001</v>
      </c>
    </row>
    <row r="11" spans="1:11">
      <c r="A11" s="99" t="s">
        <v>595</v>
      </c>
      <c r="B11" s="100" t="s">
        <v>596</v>
      </c>
      <c r="C11" s="102">
        <v>1167.545501482</v>
      </c>
      <c r="D11" s="102">
        <v>473.66905806699998</v>
      </c>
      <c r="E11" s="102">
        <v>0</v>
      </c>
      <c r="F11" s="102">
        <v>146.48115665399999</v>
      </c>
      <c r="G11" s="102">
        <v>59.601038606000003</v>
      </c>
      <c r="H11" s="102">
        <v>389.36716511200001</v>
      </c>
      <c r="I11" s="102">
        <v>12.83931542</v>
      </c>
      <c r="J11" s="102">
        <v>80.280496963000004</v>
      </c>
      <c r="K11" s="102">
        <v>5.3072706600000004</v>
      </c>
    </row>
    <row r="12" spans="1:11">
      <c r="A12" s="99" t="s">
        <v>597</v>
      </c>
      <c r="B12" s="100" t="s">
        <v>598</v>
      </c>
      <c r="C12" s="102">
        <v>1634.0421458999999</v>
      </c>
      <c r="D12" s="102">
        <v>423.02609989199999</v>
      </c>
      <c r="E12" s="102">
        <v>57.328309885000003</v>
      </c>
      <c r="F12" s="102">
        <v>260.857771636</v>
      </c>
      <c r="G12" s="102">
        <v>96.177940081000003</v>
      </c>
      <c r="H12" s="102">
        <v>567.20423993300005</v>
      </c>
      <c r="I12" s="102">
        <v>99.701810863999995</v>
      </c>
      <c r="J12" s="102">
        <v>73.861462965000001</v>
      </c>
      <c r="K12" s="102">
        <v>55.884510644999999</v>
      </c>
    </row>
    <row r="13" spans="1:11">
      <c r="A13" s="99" t="s">
        <v>599</v>
      </c>
      <c r="B13" s="100" t="s">
        <v>600</v>
      </c>
      <c r="C13" s="102">
        <v>647.33358666699996</v>
      </c>
      <c r="D13" s="102">
        <v>112.828720924</v>
      </c>
      <c r="E13" s="102">
        <v>37.527050871999997</v>
      </c>
      <c r="F13" s="102">
        <v>130.21024225299999</v>
      </c>
      <c r="G13" s="102">
        <v>70.709837616000002</v>
      </c>
      <c r="H13" s="102">
        <v>223.25188578500001</v>
      </c>
      <c r="I13" s="102">
        <v>17.611658210000002</v>
      </c>
      <c r="J13" s="102">
        <v>24.847742181000001</v>
      </c>
      <c r="K13" s="102">
        <v>30.346448827</v>
      </c>
    </row>
    <row r="14" spans="1:11">
      <c r="A14" s="99" t="s">
        <v>560</v>
      </c>
      <c r="B14" s="100" t="s">
        <v>561</v>
      </c>
      <c r="C14" s="102">
        <v>1053.8517916589999</v>
      </c>
      <c r="D14" s="102">
        <v>178.98423605299999</v>
      </c>
      <c r="E14" s="102">
        <v>48.872092850000001</v>
      </c>
      <c r="F14" s="102">
        <v>228.685079218</v>
      </c>
      <c r="G14" s="102">
        <v>75.648007903999996</v>
      </c>
      <c r="H14" s="102">
        <v>478.68781213199998</v>
      </c>
      <c r="I14" s="102">
        <v>15.596595635</v>
      </c>
      <c r="J14" s="102">
        <v>23.598890254000001</v>
      </c>
      <c r="K14" s="102">
        <v>3.779077612</v>
      </c>
    </row>
    <row r="15" spans="1:11">
      <c r="A15" s="99" t="s">
        <v>601</v>
      </c>
      <c r="B15" s="100" t="s">
        <v>602</v>
      </c>
      <c r="C15" s="102">
        <v>647.11277787100005</v>
      </c>
      <c r="D15" s="102">
        <v>445.51535879699998</v>
      </c>
      <c r="E15" s="102">
        <v>41.205116291000003</v>
      </c>
      <c r="F15" s="102">
        <v>44.242691960000002</v>
      </c>
      <c r="G15" s="102">
        <v>12.02054409</v>
      </c>
      <c r="H15" s="102">
        <v>70.342388542999998</v>
      </c>
      <c r="I15" s="102">
        <v>9.1390573439999994</v>
      </c>
      <c r="J15" s="102">
        <v>22.701528718999999</v>
      </c>
      <c r="K15" s="102">
        <v>1.9460921259999999</v>
      </c>
    </row>
    <row r="16" spans="1:11">
      <c r="A16" s="99" t="s">
        <v>603</v>
      </c>
      <c r="B16" s="100" t="s">
        <v>604</v>
      </c>
      <c r="C16" s="102">
        <v>1979.523754069</v>
      </c>
      <c r="D16" s="102">
        <v>548.27336356599994</v>
      </c>
      <c r="E16" s="102">
        <v>123.416606618</v>
      </c>
      <c r="F16" s="102">
        <v>235.19238736200001</v>
      </c>
      <c r="G16" s="102">
        <v>156.239819458</v>
      </c>
      <c r="H16" s="102">
        <v>562.73568074000002</v>
      </c>
      <c r="I16" s="102">
        <v>114.563671036</v>
      </c>
      <c r="J16" s="102">
        <v>156.160610873</v>
      </c>
      <c r="K16" s="102">
        <v>82.941614415000004</v>
      </c>
    </row>
    <row r="17" spans="1:11">
      <c r="A17" s="99" t="s">
        <v>605</v>
      </c>
      <c r="B17" s="100" t="s">
        <v>606</v>
      </c>
      <c r="C17" s="102">
        <v>1724.1573258000001</v>
      </c>
      <c r="D17" s="102">
        <v>698.15833727799998</v>
      </c>
      <c r="E17" s="102">
        <v>60.791964583000002</v>
      </c>
      <c r="F17" s="102">
        <v>160.390585851</v>
      </c>
      <c r="G17" s="102">
        <v>73.641504694999995</v>
      </c>
      <c r="H17" s="102">
        <v>485.645370636</v>
      </c>
      <c r="I17" s="102">
        <v>92.910366573999994</v>
      </c>
      <c r="J17" s="102">
        <v>100.037677922</v>
      </c>
      <c r="K17" s="102">
        <v>52.581518260000003</v>
      </c>
    </row>
    <row r="18" spans="1:11">
      <c r="A18" s="99" t="s">
        <v>429</v>
      </c>
      <c r="B18" s="100" t="s">
        <v>81</v>
      </c>
      <c r="C18" s="102">
        <v>3202.0239818109999</v>
      </c>
      <c r="D18" s="102">
        <v>980.22021292900001</v>
      </c>
      <c r="E18" s="102">
        <v>130.70531843800001</v>
      </c>
      <c r="F18" s="102">
        <v>324.770563643</v>
      </c>
      <c r="G18" s="102">
        <v>257.59951663200002</v>
      </c>
      <c r="H18" s="102">
        <v>1078.8123303909999</v>
      </c>
      <c r="I18" s="102">
        <v>143.83617230300001</v>
      </c>
      <c r="J18" s="102">
        <v>121.592631725</v>
      </c>
      <c r="K18" s="102">
        <v>164.48723574900001</v>
      </c>
    </row>
    <row r="19" spans="1:11">
      <c r="A19" s="99" t="s">
        <v>607</v>
      </c>
      <c r="B19" s="100" t="s">
        <v>608</v>
      </c>
      <c r="C19" s="102">
        <v>179.77549211199999</v>
      </c>
      <c r="D19" s="102">
        <v>42.768493040000003</v>
      </c>
      <c r="E19" s="102">
        <v>1.6262948159999999</v>
      </c>
      <c r="F19" s="102">
        <v>7.9280077530000002</v>
      </c>
      <c r="G19" s="102">
        <v>8.1936454350000005</v>
      </c>
      <c r="H19" s="102">
        <v>95.482541869000002</v>
      </c>
      <c r="I19" s="102">
        <v>8.0491611499999998</v>
      </c>
      <c r="J19" s="102">
        <v>8.3770366210000002</v>
      </c>
      <c r="K19" s="102">
        <v>7.3503114280000004</v>
      </c>
    </row>
    <row r="20" spans="1:11">
      <c r="A20" s="99" t="s">
        <v>609</v>
      </c>
      <c r="B20" s="100" t="s">
        <v>610</v>
      </c>
      <c r="C20" s="102">
        <v>2053.9003849549999</v>
      </c>
      <c r="D20" s="102">
        <v>864.49252449699998</v>
      </c>
      <c r="E20" s="102">
        <v>155.50059033100001</v>
      </c>
      <c r="F20" s="102">
        <v>182.927767362</v>
      </c>
      <c r="G20" s="102">
        <v>277.45900121400001</v>
      </c>
      <c r="H20" s="102">
        <v>267.14623215900002</v>
      </c>
      <c r="I20" s="102">
        <v>63.539641189000001</v>
      </c>
      <c r="J20" s="102">
        <v>199.48756380899999</v>
      </c>
      <c r="K20" s="102">
        <v>43.347064392999997</v>
      </c>
    </row>
    <row r="21" spans="1:11">
      <c r="A21" s="99" t="s">
        <v>611</v>
      </c>
      <c r="B21" s="100" t="s">
        <v>612</v>
      </c>
      <c r="C21" s="102">
        <v>556.75520957399999</v>
      </c>
      <c r="D21" s="102">
        <v>365.10461001200002</v>
      </c>
      <c r="E21" s="102">
        <v>39.400365794999999</v>
      </c>
      <c r="F21" s="102">
        <v>0</v>
      </c>
      <c r="G21" s="102">
        <v>0</v>
      </c>
      <c r="H21" s="102">
        <v>110.54417077799999</v>
      </c>
      <c r="I21" s="102">
        <v>11.706062988999999</v>
      </c>
      <c r="J21" s="102">
        <v>0</v>
      </c>
      <c r="K21" s="102">
        <v>30</v>
      </c>
    </row>
    <row r="22" spans="1:11">
      <c r="A22" s="99" t="s">
        <v>613</v>
      </c>
      <c r="B22" s="100" t="s">
        <v>614</v>
      </c>
      <c r="C22" s="102">
        <v>583.73773616999995</v>
      </c>
      <c r="D22" s="102">
        <v>356.77601460099999</v>
      </c>
      <c r="E22" s="102">
        <v>0</v>
      </c>
      <c r="F22" s="102">
        <v>63.487805467999998</v>
      </c>
      <c r="G22" s="102">
        <v>0</v>
      </c>
      <c r="H22" s="102">
        <v>153.86976515999999</v>
      </c>
      <c r="I22" s="102">
        <v>2.8286280929999998</v>
      </c>
      <c r="J22" s="102">
        <v>0</v>
      </c>
      <c r="K22" s="102">
        <v>6.7755228489999997</v>
      </c>
    </row>
    <row r="23" spans="1:11">
      <c r="A23" s="99" t="s">
        <v>615</v>
      </c>
      <c r="B23" s="100" t="s">
        <v>616</v>
      </c>
      <c r="C23" s="102">
        <v>39.981877334000004</v>
      </c>
      <c r="D23" s="102">
        <v>15.06046722</v>
      </c>
      <c r="E23" s="102">
        <v>0</v>
      </c>
      <c r="F23" s="102">
        <v>0</v>
      </c>
      <c r="G23" s="102">
        <v>1</v>
      </c>
      <c r="H23" s="102">
        <v>0</v>
      </c>
      <c r="I23" s="102">
        <v>12.261607432</v>
      </c>
      <c r="J23" s="102">
        <v>8.5359162350000002</v>
      </c>
      <c r="K23" s="102">
        <v>3.1238864469999998</v>
      </c>
    </row>
    <row r="24" spans="1:11">
      <c r="A24" s="99" t="s">
        <v>617</v>
      </c>
      <c r="B24" s="100" t="s">
        <v>618</v>
      </c>
      <c r="C24" s="102">
        <v>157.00419218299999</v>
      </c>
      <c r="D24" s="102">
        <v>0</v>
      </c>
      <c r="E24" s="102">
        <v>0</v>
      </c>
      <c r="F24" s="102">
        <v>83.004192183000001</v>
      </c>
      <c r="G24" s="102">
        <v>0</v>
      </c>
      <c r="H24" s="102">
        <v>0</v>
      </c>
      <c r="I24" s="102">
        <v>0</v>
      </c>
      <c r="J24" s="102">
        <v>74</v>
      </c>
      <c r="K24" s="102">
        <v>0</v>
      </c>
    </row>
    <row r="25" spans="1:11">
      <c r="A25" s="99" t="s">
        <v>619</v>
      </c>
      <c r="B25" s="100" t="s">
        <v>620</v>
      </c>
      <c r="C25" s="102">
        <v>183.70884681199999</v>
      </c>
      <c r="D25" s="102">
        <v>71.464867115000004</v>
      </c>
      <c r="E25" s="102">
        <v>12.323103156</v>
      </c>
      <c r="F25" s="102">
        <v>19.420056280000001</v>
      </c>
      <c r="G25" s="102">
        <v>8.9278630349999997</v>
      </c>
      <c r="H25" s="102">
        <v>45.312375209999999</v>
      </c>
      <c r="I25" s="102">
        <v>18.471152848999999</v>
      </c>
      <c r="J25" s="102">
        <v>4.6655427180000002</v>
      </c>
      <c r="K25" s="102">
        <v>3.1238864469999998</v>
      </c>
    </row>
    <row r="26" spans="1:11">
      <c r="A26" s="99" t="s">
        <v>621</v>
      </c>
      <c r="B26" s="100" t="s">
        <v>622</v>
      </c>
      <c r="C26" s="102">
        <v>497.10396021000003</v>
      </c>
      <c r="D26" s="102">
        <v>256.76837822099998</v>
      </c>
      <c r="E26" s="102">
        <v>10.771293048</v>
      </c>
      <c r="F26" s="102">
        <v>16.472018532</v>
      </c>
      <c r="G26" s="102">
        <v>12.521757759</v>
      </c>
      <c r="H26" s="102">
        <v>110.459092838</v>
      </c>
      <c r="I26" s="102">
        <v>43.769419997</v>
      </c>
      <c r="J26" s="102">
        <v>38.744649137000003</v>
      </c>
      <c r="K26" s="102">
        <v>7.5973506779999997</v>
      </c>
    </row>
    <row r="27" spans="1:11">
      <c r="A27" s="99" t="s">
        <v>623</v>
      </c>
      <c r="B27" s="100" t="s">
        <v>624</v>
      </c>
      <c r="C27" s="102">
        <v>140.903551951</v>
      </c>
      <c r="D27" s="102">
        <v>95.908903143000003</v>
      </c>
      <c r="E27" s="102">
        <v>0</v>
      </c>
      <c r="F27" s="102">
        <v>2.4878004319999998</v>
      </c>
      <c r="G27" s="102">
        <v>2.4958407720000002</v>
      </c>
      <c r="H27" s="102">
        <v>0</v>
      </c>
      <c r="I27" s="102">
        <v>40.011007604</v>
      </c>
      <c r="J27" s="102">
        <v>0</v>
      </c>
      <c r="K27" s="102">
        <v>0</v>
      </c>
    </row>
    <row r="28" spans="1:11">
      <c r="A28" s="99" t="s">
        <v>625</v>
      </c>
      <c r="B28" s="100" t="s">
        <v>626</v>
      </c>
      <c r="C28" s="102">
        <v>404.61355545800001</v>
      </c>
      <c r="D28" s="102">
        <v>300.21570458299999</v>
      </c>
      <c r="E28" s="102">
        <v>1</v>
      </c>
      <c r="F28" s="102">
        <v>9.7003388919999995</v>
      </c>
      <c r="G28" s="102">
        <v>0</v>
      </c>
      <c r="H28" s="102">
        <v>87.393258599999996</v>
      </c>
      <c r="I28" s="102">
        <v>3.3042533839999999</v>
      </c>
      <c r="J28" s="102">
        <v>3</v>
      </c>
      <c r="K28" s="102">
        <v>0</v>
      </c>
    </row>
    <row r="29" spans="1:11">
      <c r="A29" s="99" t="s">
        <v>627</v>
      </c>
      <c r="B29" s="100" t="s">
        <v>628</v>
      </c>
      <c r="C29" s="102">
        <v>52.590656389000003</v>
      </c>
      <c r="D29" s="102">
        <v>21.655139546000001</v>
      </c>
      <c r="E29" s="102">
        <v>0</v>
      </c>
      <c r="F29" s="102">
        <v>3.9806488170000001</v>
      </c>
      <c r="G29" s="102">
        <v>0</v>
      </c>
      <c r="H29" s="102">
        <v>7.7420205190000004</v>
      </c>
      <c r="I29" s="102">
        <v>19.212847506999999</v>
      </c>
      <c r="J29" s="102">
        <v>0</v>
      </c>
      <c r="K29" s="102">
        <v>0</v>
      </c>
    </row>
    <row r="30" spans="1:11">
      <c r="A30" s="99" t="s">
        <v>629</v>
      </c>
      <c r="B30" s="100" t="s">
        <v>630</v>
      </c>
      <c r="C30" s="102">
        <v>147.69777805699999</v>
      </c>
      <c r="D30" s="102">
        <v>104.625377882</v>
      </c>
      <c r="E30" s="102">
        <v>0</v>
      </c>
      <c r="F30" s="102">
        <v>0</v>
      </c>
      <c r="G30" s="102">
        <v>2.6996802660000001</v>
      </c>
      <c r="H30" s="102">
        <v>0</v>
      </c>
      <c r="I30" s="102">
        <v>1</v>
      </c>
      <c r="J30" s="102">
        <v>39.372719908999997</v>
      </c>
      <c r="K30" s="102">
        <v>0</v>
      </c>
    </row>
    <row r="31" spans="1:11">
      <c r="A31" s="99" t="s">
        <v>234</v>
      </c>
      <c r="B31" s="100" t="s">
        <v>51</v>
      </c>
      <c r="C31" s="102">
        <v>778.03853122199996</v>
      </c>
      <c r="D31" s="102">
        <v>355.37113974499999</v>
      </c>
      <c r="E31" s="102">
        <v>13.234058539999999</v>
      </c>
      <c r="F31" s="102">
        <v>23.828364514</v>
      </c>
      <c r="G31" s="102">
        <v>15.887242903000001</v>
      </c>
      <c r="H31" s="102">
        <v>119.71345563200001</v>
      </c>
      <c r="I31" s="102">
        <v>156.43535288199999</v>
      </c>
      <c r="J31" s="102">
        <v>64.637543606999998</v>
      </c>
      <c r="K31" s="102">
        <v>28.931373399999998</v>
      </c>
    </row>
    <row r="32" spans="1:11">
      <c r="A32" s="99" t="s">
        <v>631</v>
      </c>
      <c r="B32" s="100" t="s">
        <v>632</v>
      </c>
      <c r="C32" s="102">
        <v>79.567795172000004</v>
      </c>
      <c r="D32" s="102">
        <v>40.965214168000003</v>
      </c>
      <c r="E32" s="102">
        <v>6.7423198749999997</v>
      </c>
      <c r="F32" s="102">
        <v>0</v>
      </c>
      <c r="G32" s="102">
        <v>8.9606832270000005</v>
      </c>
      <c r="H32" s="102">
        <v>0</v>
      </c>
      <c r="I32" s="102">
        <v>7.8995779019999999</v>
      </c>
      <c r="J32" s="102">
        <v>15</v>
      </c>
      <c r="K32" s="102">
        <v>0</v>
      </c>
    </row>
    <row r="33" spans="1:11">
      <c r="A33" s="99" t="s">
        <v>633</v>
      </c>
      <c r="B33" s="100" t="s">
        <v>634</v>
      </c>
      <c r="C33" s="102">
        <v>1221.879398365</v>
      </c>
      <c r="D33" s="102">
        <v>873.32362320799996</v>
      </c>
      <c r="E33" s="102">
        <v>32.683831656999999</v>
      </c>
      <c r="F33" s="102">
        <v>59.983097690000001</v>
      </c>
      <c r="G33" s="102">
        <v>76.044899349999994</v>
      </c>
      <c r="H33" s="102">
        <v>116.949654658</v>
      </c>
      <c r="I33" s="102">
        <v>27.504406551999999</v>
      </c>
      <c r="J33" s="102">
        <v>29.865593327999999</v>
      </c>
      <c r="K33" s="102">
        <v>5.5242919209999997</v>
      </c>
    </row>
    <row r="34" spans="1:11">
      <c r="A34" s="99" t="s">
        <v>222</v>
      </c>
      <c r="B34" s="100" t="s">
        <v>635</v>
      </c>
      <c r="C34" s="102">
        <v>1724.329298502</v>
      </c>
      <c r="D34" s="102">
        <v>832.67222701699995</v>
      </c>
      <c r="E34" s="102">
        <v>13.231650293</v>
      </c>
      <c r="F34" s="102">
        <v>92.490705563000006</v>
      </c>
      <c r="G34" s="102">
        <v>43.251456427999997</v>
      </c>
      <c r="H34" s="102">
        <v>306.766955602</v>
      </c>
      <c r="I34" s="102">
        <v>28</v>
      </c>
      <c r="J34" s="102">
        <v>377.27805595299998</v>
      </c>
      <c r="K34" s="102">
        <v>30.638247647</v>
      </c>
    </row>
    <row r="35" spans="1:11">
      <c r="A35" s="99" t="s">
        <v>636</v>
      </c>
      <c r="B35" s="100" t="s">
        <v>637</v>
      </c>
      <c r="C35" s="102">
        <v>7.0311874830000001</v>
      </c>
      <c r="D35" s="102">
        <v>7.0311874830000001</v>
      </c>
      <c r="E35" s="102">
        <v>0</v>
      </c>
      <c r="F35" s="102">
        <v>0</v>
      </c>
      <c r="G35" s="102">
        <v>0</v>
      </c>
      <c r="H35" s="102">
        <v>0</v>
      </c>
      <c r="I35" s="102">
        <v>0</v>
      </c>
      <c r="J35" s="102">
        <v>0</v>
      </c>
      <c r="K35" s="102">
        <v>0</v>
      </c>
    </row>
    <row r="36" spans="1:11">
      <c r="A36" s="99" t="s">
        <v>638</v>
      </c>
      <c r="B36" s="100" t="s">
        <v>639</v>
      </c>
      <c r="C36" s="102">
        <v>25.747106466999998</v>
      </c>
      <c r="D36" s="102">
        <v>0</v>
      </c>
      <c r="E36" s="102">
        <v>0</v>
      </c>
      <c r="F36" s="102">
        <v>8.0189425140000008</v>
      </c>
      <c r="G36" s="102">
        <v>0</v>
      </c>
      <c r="H36" s="102">
        <v>0</v>
      </c>
      <c r="I36" s="102">
        <v>0</v>
      </c>
      <c r="J36" s="102">
        <v>5.278055953</v>
      </c>
      <c r="K36" s="102">
        <v>12.450108</v>
      </c>
    </row>
    <row r="37" spans="1:11">
      <c r="A37" s="99" t="s">
        <v>640</v>
      </c>
      <c r="B37" s="100" t="s">
        <v>641</v>
      </c>
      <c r="C37" s="102">
        <v>857.65503897899998</v>
      </c>
      <c r="D37" s="102">
        <v>185.34061415799999</v>
      </c>
      <c r="E37" s="102">
        <v>36.314964580000002</v>
      </c>
      <c r="F37" s="102">
        <v>144.15227017999999</v>
      </c>
      <c r="G37" s="102">
        <v>138.13727331600001</v>
      </c>
      <c r="H37" s="102">
        <v>140.67927655099999</v>
      </c>
      <c r="I37" s="102">
        <v>74.976894324</v>
      </c>
      <c r="J37" s="102">
        <v>64.899136298000002</v>
      </c>
      <c r="K37" s="102">
        <v>73.154609571999998</v>
      </c>
    </row>
    <row r="38" spans="1:11">
      <c r="A38" s="99" t="s">
        <v>642</v>
      </c>
      <c r="B38" s="100" t="s">
        <v>643</v>
      </c>
      <c r="C38" s="102">
        <v>184.619835134</v>
      </c>
      <c r="D38" s="102">
        <v>64.121319487999997</v>
      </c>
      <c r="E38" s="102">
        <v>13.066962873</v>
      </c>
      <c r="F38" s="102">
        <v>9.1639405729999996</v>
      </c>
      <c r="G38" s="102">
        <v>15.432974637999999</v>
      </c>
      <c r="H38" s="102">
        <v>7.8548521960000004</v>
      </c>
      <c r="I38" s="102">
        <v>53.762327487</v>
      </c>
      <c r="J38" s="102">
        <v>0</v>
      </c>
      <c r="K38" s="102">
        <v>21.217457880000001</v>
      </c>
    </row>
    <row r="39" spans="1:11">
      <c r="A39" s="99" t="s">
        <v>644</v>
      </c>
      <c r="B39" s="100" t="s">
        <v>645</v>
      </c>
      <c r="C39" s="102">
        <v>104.33121082700001</v>
      </c>
      <c r="D39" s="102">
        <v>0</v>
      </c>
      <c r="E39" s="102">
        <v>12.052473916</v>
      </c>
      <c r="F39" s="102">
        <v>30.634604886999998</v>
      </c>
      <c r="G39" s="102">
        <v>29.324273071</v>
      </c>
      <c r="H39" s="102">
        <v>0</v>
      </c>
      <c r="I39" s="102">
        <v>0</v>
      </c>
      <c r="J39" s="102">
        <v>16.389611674000001</v>
      </c>
      <c r="K39" s="102">
        <v>15.930247279</v>
      </c>
    </row>
    <row r="40" spans="1:11">
      <c r="A40" s="99" t="s">
        <v>646</v>
      </c>
      <c r="B40" s="100" t="s">
        <v>647</v>
      </c>
      <c r="C40" s="102">
        <v>325.432840946</v>
      </c>
      <c r="D40" s="102">
        <v>47.564597208000002</v>
      </c>
      <c r="E40" s="102">
        <v>44.039256850000001</v>
      </c>
      <c r="F40" s="102">
        <v>45.014498123000003</v>
      </c>
      <c r="G40" s="102">
        <v>21.745325653999998</v>
      </c>
      <c r="H40" s="102">
        <v>13.914096923000001</v>
      </c>
      <c r="I40" s="102">
        <v>54.572930532999997</v>
      </c>
      <c r="J40" s="102">
        <v>43.65185142</v>
      </c>
      <c r="K40" s="102">
        <v>54.930284237000002</v>
      </c>
    </row>
    <row r="41" spans="1:11">
      <c r="A41" s="99" t="s">
        <v>648</v>
      </c>
      <c r="B41" s="100" t="s">
        <v>649</v>
      </c>
      <c r="C41" s="102">
        <v>122.677976304</v>
      </c>
      <c r="D41" s="102">
        <v>23.357614435999999</v>
      </c>
      <c r="E41" s="102">
        <v>5.234370889</v>
      </c>
      <c r="F41" s="102">
        <v>0</v>
      </c>
      <c r="G41" s="102">
        <v>3.3491336139999999</v>
      </c>
      <c r="H41" s="102">
        <v>63.630710395000001</v>
      </c>
      <c r="I41" s="102">
        <v>10.222671220000001</v>
      </c>
      <c r="J41" s="102">
        <v>7.8311021920000004</v>
      </c>
      <c r="K41" s="102">
        <v>9.0523735569999992</v>
      </c>
    </row>
    <row r="42" spans="1:11">
      <c r="A42" s="99" t="s">
        <v>650</v>
      </c>
      <c r="B42" s="100" t="s">
        <v>651</v>
      </c>
      <c r="C42" s="102">
        <v>603.18606922399999</v>
      </c>
      <c r="D42" s="102">
        <v>285.12227365500001</v>
      </c>
      <c r="E42" s="102">
        <v>9.5056628550000006</v>
      </c>
      <c r="F42" s="102">
        <v>53.350661373000001</v>
      </c>
      <c r="G42" s="102">
        <v>66.395515498999998</v>
      </c>
      <c r="H42" s="102">
        <v>81.254634355999997</v>
      </c>
      <c r="I42" s="102">
        <v>21.606558698000001</v>
      </c>
      <c r="J42" s="102">
        <v>57.900231808000001</v>
      </c>
      <c r="K42" s="102">
        <v>28.050530981000001</v>
      </c>
    </row>
    <row r="43" spans="1:11">
      <c r="A43" s="99" t="s">
        <v>652</v>
      </c>
      <c r="B43" s="100" t="s">
        <v>653</v>
      </c>
      <c r="C43" s="102">
        <v>14.819056010000001</v>
      </c>
      <c r="D43" s="102">
        <v>0</v>
      </c>
      <c r="E43" s="102">
        <v>0</v>
      </c>
      <c r="F43" s="102">
        <v>2.6551873449999999</v>
      </c>
      <c r="G43" s="102">
        <v>0</v>
      </c>
      <c r="H43" s="102">
        <v>3.6929439660000001</v>
      </c>
      <c r="I43" s="102">
        <v>0</v>
      </c>
      <c r="J43" s="102">
        <v>3.5444065070000002</v>
      </c>
      <c r="K43" s="102">
        <v>4.9265181919999996</v>
      </c>
    </row>
    <row r="44" spans="1:11">
      <c r="A44" s="99" t="s">
        <v>654</v>
      </c>
      <c r="B44" s="100" t="s">
        <v>655</v>
      </c>
      <c r="C44" s="102">
        <v>94.871848233999998</v>
      </c>
      <c r="D44" s="102">
        <v>55.571841053</v>
      </c>
      <c r="E44" s="102">
        <v>0</v>
      </c>
      <c r="F44" s="102">
        <v>0</v>
      </c>
      <c r="G44" s="102">
        <v>34.648546207000003</v>
      </c>
      <c r="H44" s="102">
        <v>0</v>
      </c>
      <c r="I44" s="102">
        <v>0</v>
      </c>
      <c r="J44" s="102">
        <v>0</v>
      </c>
      <c r="K44" s="102">
        <v>4.6514609739999999</v>
      </c>
    </row>
    <row r="45" spans="1:11">
      <c r="A45" s="103" t="s">
        <v>656</v>
      </c>
      <c r="B45" s="104" t="s">
        <v>657</v>
      </c>
      <c r="C45" s="106">
        <v>412.94654486000002</v>
      </c>
      <c r="D45" s="106">
        <v>174.136990502</v>
      </c>
      <c r="E45" s="106">
        <v>44.886346996999997</v>
      </c>
      <c r="F45" s="106">
        <v>13.471415282000001</v>
      </c>
      <c r="G45" s="106">
        <v>22.432418470000002</v>
      </c>
      <c r="H45" s="106">
        <v>45.775656925</v>
      </c>
      <c r="I45" s="106">
        <v>64.750593003999995</v>
      </c>
      <c r="J45" s="106">
        <v>9.4107852540000003</v>
      </c>
      <c r="K45" s="106">
        <v>38.082338427000003</v>
      </c>
    </row>
    <row r="46" spans="1:11">
      <c r="A46" s="107" t="s">
        <v>658</v>
      </c>
      <c r="B46" s="108" t="s">
        <v>659</v>
      </c>
      <c r="C46" s="110">
        <v>364.20009567</v>
      </c>
      <c r="D46" s="110">
        <v>229.674364529</v>
      </c>
      <c r="E46" s="110">
        <v>11.618723835000001</v>
      </c>
      <c r="F46" s="110">
        <v>4.4486494419999998</v>
      </c>
      <c r="G46" s="110">
        <v>7.0866706840000004</v>
      </c>
      <c r="H46" s="110">
        <v>56.811569786</v>
      </c>
      <c r="I46" s="110">
        <v>10.758394824</v>
      </c>
      <c r="J46" s="110">
        <v>31.718304403000001</v>
      </c>
      <c r="K46" s="110">
        <v>12.083418166</v>
      </c>
    </row>
    <row r="47" spans="1:11">
      <c r="A47" s="99" t="s">
        <v>660</v>
      </c>
      <c r="B47" s="100" t="s">
        <v>661</v>
      </c>
      <c r="C47" s="102">
        <v>872.42530400299995</v>
      </c>
      <c r="D47" s="102">
        <v>315.43264539199998</v>
      </c>
      <c r="E47" s="102">
        <v>6.1655241780000001</v>
      </c>
      <c r="F47" s="102">
        <v>263.17841269299998</v>
      </c>
      <c r="G47" s="102">
        <v>58.369658989000001</v>
      </c>
      <c r="H47" s="102">
        <v>81.518988074000006</v>
      </c>
      <c r="I47" s="102">
        <v>115.34623562900001</v>
      </c>
      <c r="J47" s="102">
        <v>15.170187259</v>
      </c>
      <c r="K47" s="102">
        <v>17.243651789000001</v>
      </c>
    </row>
    <row r="48" spans="1:11">
      <c r="A48" s="99" t="s">
        <v>662</v>
      </c>
      <c r="B48" s="100" t="s">
        <v>663</v>
      </c>
      <c r="C48" s="102">
        <v>667.72301695800002</v>
      </c>
      <c r="D48" s="102">
        <v>354.85860618100003</v>
      </c>
      <c r="E48" s="102">
        <v>2.672891635</v>
      </c>
      <c r="F48" s="102">
        <v>9.3372678639999993</v>
      </c>
      <c r="G48" s="102">
        <v>27.906952662999998</v>
      </c>
      <c r="H48" s="102">
        <v>140.314124241</v>
      </c>
      <c r="I48" s="102">
        <v>39.526315445000002</v>
      </c>
      <c r="J48" s="102">
        <v>64.419239771999997</v>
      </c>
      <c r="K48" s="102">
        <v>28.687619157</v>
      </c>
    </row>
    <row r="49" spans="1:11">
      <c r="A49" s="99" t="s">
        <v>254</v>
      </c>
      <c r="B49" s="100" t="s">
        <v>664</v>
      </c>
      <c r="C49" s="102">
        <v>3405.7526873359998</v>
      </c>
      <c r="D49" s="102">
        <v>1198.3480562039999</v>
      </c>
      <c r="E49" s="102">
        <v>218.14254742</v>
      </c>
      <c r="F49" s="102">
        <v>364.85000065899999</v>
      </c>
      <c r="G49" s="102">
        <v>178.56643613</v>
      </c>
      <c r="H49" s="102">
        <v>681.45021657100006</v>
      </c>
      <c r="I49" s="102">
        <v>360.15453116600003</v>
      </c>
      <c r="J49" s="102">
        <v>258.36344147</v>
      </c>
      <c r="K49" s="102">
        <v>145.87745771600001</v>
      </c>
    </row>
    <row r="50" spans="1:11">
      <c r="A50" s="99" t="s">
        <v>448</v>
      </c>
      <c r="B50" s="100" t="s">
        <v>184</v>
      </c>
      <c r="C50" s="102">
        <v>1688.7185825659999</v>
      </c>
      <c r="D50" s="102">
        <v>598.84925510899996</v>
      </c>
      <c r="E50" s="102">
        <v>67.902828416000006</v>
      </c>
      <c r="F50" s="102">
        <v>128.04462323300001</v>
      </c>
      <c r="G50" s="102">
        <v>148.31641165900001</v>
      </c>
      <c r="H50" s="102">
        <v>293.93660849100002</v>
      </c>
      <c r="I50" s="102">
        <v>171.76928688500001</v>
      </c>
      <c r="J50" s="102">
        <v>178.82587886799999</v>
      </c>
      <c r="K50" s="102">
        <v>101.07368990400001</v>
      </c>
    </row>
    <row r="51" spans="1:11">
      <c r="A51" s="99" t="s">
        <v>443</v>
      </c>
      <c r="B51" s="100" t="s">
        <v>665</v>
      </c>
      <c r="C51" s="102">
        <v>2891.1385273279998</v>
      </c>
      <c r="D51" s="102">
        <v>1551.137282784</v>
      </c>
      <c r="E51" s="102">
        <v>34.617653468</v>
      </c>
      <c r="F51" s="102">
        <v>145.75150637300001</v>
      </c>
      <c r="G51" s="102">
        <v>72.372686110000004</v>
      </c>
      <c r="H51" s="102">
        <v>771.93968039100002</v>
      </c>
      <c r="I51" s="102">
        <v>56.709570522999996</v>
      </c>
      <c r="J51" s="102">
        <v>201.574825003</v>
      </c>
      <c r="K51" s="102">
        <v>57.035322677000003</v>
      </c>
    </row>
    <row r="52" spans="1:11">
      <c r="A52" s="99" t="s">
        <v>329</v>
      </c>
      <c r="B52" s="100" t="s">
        <v>52</v>
      </c>
      <c r="C52" s="102">
        <v>2868.2746068679999</v>
      </c>
      <c r="D52" s="102">
        <v>2026.0367871159999</v>
      </c>
      <c r="E52" s="102">
        <v>51.457149706000003</v>
      </c>
      <c r="F52" s="102">
        <v>160.62259598</v>
      </c>
      <c r="G52" s="102">
        <v>234.01379191000001</v>
      </c>
      <c r="H52" s="102">
        <v>185.200462813</v>
      </c>
      <c r="I52" s="102">
        <v>44.665315606999997</v>
      </c>
      <c r="J52" s="102">
        <v>143.23449856799999</v>
      </c>
      <c r="K52" s="102">
        <v>23.044005168999998</v>
      </c>
    </row>
    <row r="53" spans="1:11">
      <c r="A53" s="99" t="s">
        <v>236</v>
      </c>
      <c r="B53" s="100" t="s">
        <v>48</v>
      </c>
      <c r="C53" s="102">
        <v>3603.9446908340001</v>
      </c>
      <c r="D53" s="102">
        <v>1793.9170391959999</v>
      </c>
      <c r="E53" s="102">
        <v>125.530186349</v>
      </c>
      <c r="F53" s="102">
        <v>202.20574879399999</v>
      </c>
      <c r="G53" s="102">
        <v>134.70298210499999</v>
      </c>
      <c r="H53" s="102">
        <v>543.09747999199999</v>
      </c>
      <c r="I53" s="102">
        <v>200.75217847299999</v>
      </c>
      <c r="J53" s="102">
        <v>490.44814194600002</v>
      </c>
      <c r="K53" s="102">
        <v>113.29093398099999</v>
      </c>
    </row>
    <row r="54" spans="1:11">
      <c r="A54" s="99" t="s">
        <v>434</v>
      </c>
      <c r="B54" s="100" t="s">
        <v>666</v>
      </c>
      <c r="C54" s="102">
        <v>3187.5934834539999</v>
      </c>
      <c r="D54" s="102">
        <v>1637.0475620039999</v>
      </c>
      <c r="E54" s="102">
        <v>19.315034948000001</v>
      </c>
      <c r="F54" s="102">
        <v>135.000312006</v>
      </c>
      <c r="G54" s="102">
        <v>135.65896867199999</v>
      </c>
      <c r="H54" s="102">
        <v>726.39485281500004</v>
      </c>
      <c r="I54" s="102">
        <v>281.11011144299999</v>
      </c>
      <c r="J54" s="102">
        <v>126.415725411</v>
      </c>
      <c r="K54" s="102">
        <v>126.650916153</v>
      </c>
    </row>
    <row r="55" spans="1:11">
      <c r="A55" s="103" t="s">
        <v>431</v>
      </c>
      <c r="B55" s="104" t="s">
        <v>667</v>
      </c>
      <c r="C55" s="106">
        <v>3025.7364135739999</v>
      </c>
      <c r="D55" s="106">
        <v>747.78056784299997</v>
      </c>
      <c r="E55" s="106">
        <v>80.582199556000006</v>
      </c>
      <c r="F55" s="106">
        <v>145.33590208300001</v>
      </c>
      <c r="G55" s="106">
        <v>69.990926837000004</v>
      </c>
      <c r="H55" s="106">
        <v>1281.790821048</v>
      </c>
      <c r="I55" s="106">
        <v>247.17422792599999</v>
      </c>
      <c r="J55" s="106">
        <v>149.59984047</v>
      </c>
      <c r="K55" s="106">
        <v>303.48192781099999</v>
      </c>
    </row>
    <row r="56" spans="1:11">
      <c r="A56" s="107" t="s">
        <v>668</v>
      </c>
      <c r="B56" s="108" t="s">
        <v>669</v>
      </c>
      <c r="C56" s="110">
        <v>0</v>
      </c>
      <c r="D56" s="110">
        <v>0</v>
      </c>
      <c r="E56" s="110">
        <v>0</v>
      </c>
      <c r="F56" s="110">
        <v>0</v>
      </c>
      <c r="G56" s="110">
        <v>0</v>
      </c>
      <c r="H56" s="110">
        <v>0</v>
      </c>
      <c r="I56" s="110">
        <v>0</v>
      </c>
      <c r="J56" s="110">
        <v>0</v>
      </c>
      <c r="K56" s="110">
        <v>0</v>
      </c>
    </row>
    <row r="57" spans="1:11">
      <c r="A57" s="99" t="s">
        <v>301</v>
      </c>
      <c r="B57" s="100" t="s">
        <v>45</v>
      </c>
      <c r="C57" s="102">
        <v>3129.8541671050002</v>
      </c>
      <c r="D57" s="102">
        <v>569.96802919799995</v>
      </c>
      <c r="E57" s="102">
        <v>166.95273897199999</v>
      </c>
      <c r="F57" s="102">
        <v>423.175315173</v>
      </c>
      <c r="G57" s="102">
        <v>575.35965576700005</v>
      </c>
      <c r="H57" s="102">
        <v>819.74288348100004</v>
      </c>
      <c r="I57" s="102">
        <v>262.68669968199998</v>
      </c>
      <c r="J57" s="102">
        <v>213.65955215</v>
      </c>
      <c r="K57" s="102">
        <v>98.309292682000006</v>
      </c>
    </row>
    <row r="58" spans="1:11">
      <c r="A58" s="99" t="s">
        <v>670</v>
      </c>
      <c r="B58" s="100" t="s">
        <v>671</v>
      </c>
      <c r="C58" s="102">
        <v>1247.191944616</v>
      </c>
      <c r="D58" s="102">
        <v>227.45430752999999</v>
      </c>
      <c r="E58" s="102">
        <v>122.405122496</v>
      </c>
      <c r="F58" s="102">
        <v>144.42712687900001</v>
      </c>
      <c r="G58" s="102">
        <v>111.12263194499999</v>
      </c>
      <c r="H58" s="102">
        <v>156.72064891799999</v>
      </c>
      <c r="I58" s="102">
        <v>63.078595909000001</v>
      </c>
      <c r="J58" s="102">
        <v>252.418516676</v>
      </c>
      <c r="K58" s="102">
        <v>169.56499426400001</v>
      </c>
    </row>
    <row r="59" spans="1:11">
      <c r="A59" s="99" t="s">
        <v>553</v>
      </c>
      <c r="B59" s="100" t="s">
        <v>554</v>
      </c>
      <c r="C59" s="102">
        <v>1485.9599836760001</v>
      </c>
      <c r="D59" s="102">
        <v>463.11238700400003</v>
      </c>
      <c r="E59" s="102">
        <v>117.250773549</v>
      </c>
      <c r="F59" s="102">
        <v>103.637189693</v>
      </c>
      <c r="G59" s="102">
        <v>175.19274828600001</v>
      </c>
      <c r="H59" s="102">
        <v>253.68560705799999</v>
      </c>
      <c r="I59" s="102">
        <v>165.089617043</v>
      </c>
      <c r="J59" s="102">
        <v>108.040738801</v>
      </c>
      <c r="K59" s="102">
        <v>99.950922242999994</v>
      </c>
    </row>
    <row r="60" spans="1:11">
      <c r="A60" s="99" t="s">
        <v>672</v>
      </c>
      <c r="B60" s="100" t="s">
        <v>673</v>
      </c>
      <c r="C60" s="102">
        <v>1022.18119524</v>
      </c>
      <c r="D60" s="102">
        <v>359.30745186600001</v>
      </c>
      <c r="E60" s="102">
        <v>8.8356559299999997</v>
      </c>
      <c r="F60" s="102">
        <v>52.56432272</v>
      </c>
      <c r="G60" s="102">
        <v>65.302347424999994</v>
      </c>
      <c r="H60" s="102">
        <v>136.20926850399999</v>
      </c>
      <c r="I60" s="102">
        <v>222.650748816</v>
      </c>
      <c r="J60" s="102">
        <v>137.76074101099999</v>
      </c>
      <c r="K60" s="102">
        <v>39.550658968999997</v>
      </c>
    </row>
    <row r="61" spans="1:11">
      <c r="A61" s="99" t="s">
        <v>674</v>
      </c>
      <c r="B61" s="100" t="s">
        <v>675</v>
      </c>
      <c r="C61" s="102">
        <v>191.98184181600001</v>
      </c>
      <c r="D61" s="102">
        <v>59.968239124</v>
      </c>
      <c r="E61" s="102">
        <v>1.2055622269999999</v>
      </c>
      <c r="F61" s="102">
        <v>11.880307986</v>
      </c>
      <c r="G61" s="102">
        <v>25.111882167000001</v>
      </c>
      <c r="H61" s="102">
        <v>18.062356143999999</v>
      </c>
      <c r="I61" s="102">
        <v>34.229136179000001</v>
      </c>
      <c r="J61" s="102">
        <v>24.673954309999999</v>
      </c>
      <c r="K61" s="102">
        <v>16.850403678999999</v>
      </c>
    </row>
    <row r="62" spans="1:11">
      <c r="A62" s="99" t="s">
        <v>255</v>
      </c>
      <c r="B62" s="100" t="s">
        <v>552</v>
      </c>
      <c r="C62" s="102">
        <v>1707.5108320249999</v>
      </c>
      <c r="D62" s="102">
        <v>279.671424086</v>
      </c>
      <c r="E62" s="102">
        <v>138.140686093</v>
      </c>
      <c r="F62" s="102">
        <v>196.64853137200001</v>
      </c>
      <c r="G62" s="102">
        <v>86.005440301999997</v>
      </c>
      <c r="H62" s="102">
        <v>368.35839693299999</v>
      </c>
      <c r="I62" s="102">
        <v>263.26320213499997</v>
      </c>
      <c r="J62" s="102">
        <v>298.86328727599999</v>
      </c>
      <c r="K62" s="102">
        <v>76.559863827000001</v>
      </c>
    </row>
    <row r="63" spans="1:11">
      <c r="A63" s="99" t="s">
        <v>676</v>
      </c>
      <c r="B63" s="100" t="s">
        <v>677</v>
      </c>
      <c r="C63" s="102">
        <v>965.27406390800002</v>
      </c>
      <c r="D63" s="102">
        <v>330.69856282699999</v>
      </c>
      <c r="E63" s="102">
        <v>49.088254577000001</v>
      </c>
      <c r="F63" s="102">
        <v>78.340302765000004</v>
      </c>
      <c r="G63" s="102">
        <v>155.01523429599999</v>
      </c>
      <c r="H63" s="102">
        <v>107.478428185</v>
      </c>
      <c r="I63" s="102">
        <v>121.715349889</v>
      </c>
      <c r="J63" s="102">
        <v>46.379531370000002</v>
      </c>
      <c r="K63" s="102">
        <v>76.558399999000002</v>
      </c>
    </row>
    <row r="64" spans="1:11">
      <c r="A64" s="99" t="s">
        <v>678</v>
      </c>
      <c r="B64" s="100" t="s">
        <v>679</v>
      </c>
      <c r="C64" s="102">
        <v>646.26862789999996</v>
      </c>
      <c r="D64" s="102">
        <v>165.78389900400001</v>
      </c>
      <c r="E64" s="102">
        <v>43.235145914999997</v>
      </c>
      <c r="F64" s="102">
        <v>85.508984717000004</v>
      </c>
      <c r="G64" s="102">
        <v>22.876635679</v>
      </c>
      <c r="H64" s="102">
        <v>54.060649366</v>
      </c>
      <c r="I64" s="102">
        <v>65.937028069999997</v>
      </c>
      <c r="J64" s="102">
        <v>122.77730533099999</v>
      </c>
      <c r="K64" s="102">
        <v>86.088979817999999</v>
      </c>
    </row>
    <row r="65" spans="1:11">
      <c r="A65" s="99" t="s">
        <v>680</v>
      </c>
      <c r="B65" s="100" t="s">
        <v>681</v>
      </c>
      <c r="C65" s="102">
        <v>356.53318234699998</v>
      </c>
      <c r="D65" s="102">
        <v>77.780272980999996</v>
      </c>
      <c r="E65" s="102">
        <v>28.302610205000001</v>
      </c>
      <c r="F65" s="102">
        <v>83.634976656000006</v>
      </c>
      <c r="G65" s="102">
        <v>29.171750634999999</v>
      </c>
      <c r="H65" s="102">
        <v>71.379004399999999</v>
      </c>
      <c r="I65" s="102">
        <v>38.122712069999999</v>
      </c>
      <c r="J65" s="102">
        <v>23.655882157000001</v>
      </c>
      <c r="K65" s="102">
        <v>4.4859732440000002</v>
      </c>
    </row>
    <row r="66" spans="1:11">
      <c r="A66" s="99" t="s">
        <v>682</v>
      </c>
      <c r="B66" s="100" t="s">
        <v>683</v>
      </c>
      <c r="C66" s="102">
        <v>937.59015022300002</v>
      </c>
      <c r="D66" s="102">
        <v>117.371326035</v>
      </c>
      <c r="E66" s="102">
        <v>70.315010556000004</v>
      </c>
      <c r="F66" s="102">
        <v>123.98248724299999</v>
      </c>
      <c r="G66" s="102">
        <v>113.851555254</v>
      </c>
      <c r="H66" s="102">
        <v>157.86910422299999</v>
      </c>
      <c r="I66" s="102">
        <v>116.557590859</v>
      </c>
      <c r="J66" s="102">
        <v>114.39650731499999</v>
      </c>
      <c r="K66" s="102">
        <v>123.246568736</v>
      </c>
    </row>
    <row r="67" spans="1:11">
      <c r="A67" s="99" t="s">
        <v>684</v>
      </c>
      <c r="B67" s="100" t="s">
        <v>685</v>
      </c>
      <c r="C67" s="102">
        <v>134.09613067500001</v>
      </c>
      <c r="D67" s="102">
        <v>40.950069036999999</v>
      </c>
      <c r="E67" s="102">
        <v>7.115603245</v>
      </c>
      <c r="F67" s="102">
        <v>8.2355838010000006</v>
      </c>
      <c r="G67" s="102">
        <v>25.475508877999999</v>
      </c>
      <c r="H67" s="102">
        <v>12.507946195000001</v>
      </c>
      <c r="I67" s="102">
        <v>11.745287230000001</v>
      </c>
      <c r="J67" s="102">
        <v>8.7845241420000004</v>
      </c>
      <c r="K67" s="102">
        <v>19.281608146</v>
      </c>
    </row>
    <row r="68" spans="1:11">
      <c r="A68" s="99" t="s">
        <v>243</v>
      </c>
      <c r="B68" s="100" t="s">
        <v>686</v>
      </c>
      <c r="C68" s="102">
        <v>4222.7930417360003</v>
      </c>
      <c r="D68" s="102">
        <v>572.65318503399999</v>
      </c>
      <c r="E68" s="102">
        <v>373.03026536499999</v>
      </c>
      <c r="F68" s="102">
        <v>595.45547926999996</v>
      </c>
      <c r="G68" s="102">
        <v>858.30971019000003</v>
      </c>
      <c r="H68" s="102">
        <v>887.16771975999995</v>
      </c>
      <c r="I68" s="102">
        <v>234.14677699500001</v>
      </c>
      <c r="J68" s="102">
        <v>522.113162117</v>
      </c>
      <c r="K68" s="102">
        <v>179.91674300400001</v>
      </c>
    </row>
    <row r="69" spans="1:11">
      <c r="A69" s="99" t="s">
        <v>321</v>
      </c>
      <c r="B69" s="100" t="s">
        <v>182</v>
      </c>
      <c r="C69" s="102">
        <v>3228.0226689370002</v>
      </c>
      <c r="D69" s="102">
        <v>880.13126370199996</v>
      </c>
      <c r="E69" s="102">
        <v>124.379024676</v>
      </c>
      <c r="F69" s="102">
        <v>317.13885081299998</v>
      </c>
      <c r="G69" s="102">
        <v>332.553873528</v>
      </c>
      <c r="H69" s="102">
        <v>554.52254544899995</v>
      </c>
      <c r="I69" s="102">
        <v>288.03893871299999</v>
      </c>
      <c r="J69" s="102">
        <v>639.60807527700001</v>
      </c>
      <c r="K69" s="102">
        <v>91.650096778999995</v>
      </c>
    </row>
    <row r="70" spans="1:11">
      <c r="A70" s="103" t="s">
        <v>687</v>
      </c>
      <c r="B70" s="104" t="s">
        <v>688</v>
      </c>
      <c r="C70" s="106">
        <v>24.503387911000001</v>
      </c>
      <c r="D70" s="106">
        <v>19.960363728000001</v>
      </c>
      <c r="E70" s="106">
        <v>0</v>
      </c>
      <c r="F70" s="106">
        <v>0</v>
      </c>
      <c r="G70" s="106">
        <v>0</v>
      </c>
      <c r="H70" s="106">
        <v>1</v>
      </c>
      <c r="I70" s="106">
        <v>2.543024183</v>
      </c>
      <c r="J70" s="106">
        <v>0</v>
      </c>
      <c r="K70" s="106">
        <v>1</v>
      </c>
    </row>
    <row r="71" spans="1:11">
      <c r="A71" s="107" t="s">
        <v>689</v>
      </c>
      <c r="B71" s="108" t="s">
        <v>690</v>
      </c>
      <c r="C71" s="110">
        <v>479.64182700600003</v>
      </c>
      <c r="D71" s="110">
        <v>142.48742996199999</v>
      </c>
      <c r="E71" s="110">
        <v>29.372731349999999</v>
      </c>
      <c r="F71" s="110">
        <v>21.865421770000001</v>
      </c>
      <c r="G71" s="110">
        <v>15.864806502</v>
      </c>
      <c r="H71" s="110">
        <v>175.42346757799999</v>
      </c>
      <c r="I71" s="110">
        <v>9.858737262</v>
      </c>
      <c r="J71" s="110">
        <v>63.238641264000002</v>
      </c>
      <c r="K71" s="110">
        <v>21.530591317999999</v>
      </c>
    </row>
    <row r="72" spans="1:11">
      <c r="A72" s="99" t="s">
        <v>562</v>
      </c>
      <c r="B72" s="100" t="s">
        <v>691</v>
      </c>
      <c r="C72" s="102">
        <v>280.22358907400002</v>
      </c>
      <c r="D72" s="102">
        <v>65.463657816999998</v>
      </c>
      <c r="E72" s="102">
        <v>0</v>
      </c>
      <c r="F72" s="102">
        <v>155.24093041699999</v>
      </c>
      <c r="G72" s="102">
        <v>15.018673889</v>
      </c>
      <c r="H72" s="102">
        <v>27.733791615000001</v>
      </c>
      <c r="I72" s="102">
        <v>9.0610181930000007</v>
      </c>
      <c r="J72" s="102">
        <v>7.7055171429999998</v>
      </c>
      <c r="K72" s="102">
        <v>0</v>
      </c>
    </row>
    <row r="73" spans="1:11">
      <c r="A73" s="99" t="s">
        <v>308</v>
      </c>
      <c r="B73" s="100" t="s">
        <v>692</v>
      </c>
      <c r="C73" s="102">
        <v>4246.3438541980004</v>
      </c>
      <c r="D73" s="102">
        <v>1312.5365216509999</v>
      </c>
      <c r="E73" s="102">
        <v>489.35764122199998</v>
      </c>
      <c r="F73" s="102">
        <v>436.446193816</v>
      </c>
      <c r="G73" s="102">
        <v>251.63535199500001</v>
      </c>
      <c r="H73" s="102">
        <v>980.89405505399998</v>
      </c>
      <c r="I73" s="102">
        <v>311.21015789799998</v>
      </c>
      <c r="J73" s="102">
        <v>302.00763200799997</v>
      </c>
      <c r="K73" s="102">
        <v>162.25630055299999</v>
      </c>
    </row>
    <row r="74" spans="1:11">
      <c r="A74" s="99" t="s">
        <v>693</v>
      </c>
      <c r="B74" s="100" t="s">
        <v>694</v>
      </c>
      <c r="C74" s="102">
        <v>970.75686751900002</v>
      </c>
      <c r="D74" s="102">
        <v>246.74244761700001</v>
      </c>
      <c r="E74" s="102">
        <v>127.719949067</v>
      </c>
      <c r="F74" s="102">
        <v>113.337918891</v>
      </c>
      <c r="G74" s="102">
        <v>67.645120904999999</v>
      </c>
      <c r="H74" s="102">
        <v>93.562003865999998</v>
      </c>
      <c r="I74" s="102">
        <v>179.55584704099999</v>
      </c>
      <c r="J74" s="102">
        <v>91.294429433999994</v>
      </c>
      <c r="K74" s="102">
        <v>50.899150698</v>
      </c>
    </row>
    <row r="75" spans="1:11">
      <c r="A75" s="99" t="s">
        <v>695</v>
      </c>
      <c r="B75" s="100" t="s">
        <v>696</v>
      </c>
      <c r="C75" s="102">
        <v>2022.3377469899999</v>
      </c>
      <c r="D75" s="102">
        <v>791.30482482100001</v>
      </c>
      <c r="E75" s="102">
        <v>148.88372307</v>
      </c>
      <c r="F75" s="102">
        <v>230.25871967399999</v>
      </c>
      <c r="G75" s="102">
        <v>78.064592540999996</v>
      </c>
      <c r="H75" s="102">
        <v>364.30019874200002</v>
      </c>
      <c r="I75" s="102">
        <v>142.62055719200001</v>
      </c>
      <c r="J75" s="102">
        <v>142.937102184</v>
      </c>
      <c r="K75" s="102">
        <v>123.968028765</v>
      </c>
    </row>
    <row r="76" spans="1:11">
      <c r="A76" s="99" t="s">
        <v>226</v>
      </c>
      <c r="B76" s="100" t="s">
        <v>50</v>
      </c>
      <c r="C76" s="102">
        <v>4576.0430966410004</v>
      </c>
      <c r="D76" s="102">
        <v>2964.7512708190002</v>
      </c>
      <c r="E76" s="102">
        <v>281.56415310699998</v>
      </c>
      <c r="F76" s="102">
        <v>224.11165510399999</v>
      </c>
      <c r="G76" s="102">
        <v>225.00609519099999</v>
      </c>
      <c r="H76" s="102">
        <v>356.612007909</v>
      </c>
      <c r="I76" s="102">
        <v>143.76026517099999</v>
      </c>
      <c r="J76" s="102">
        <v>237.269475726</v>
      </c>
      <c r="K76" s="102">
        <v>142.96817361500001</v>
      </c>
    </row>
    <row r="77" spans="1:11">
      <c r="A77" s="99" t="s">
        <v>697</v>
      </c>
      <c r="B77" s="100" t="s">
        <v>698</v>
      </c>
      <c r="C77" s="102">
        <v>601.73540898700003</v>
      </c>
      <c r="D77" s="102">
        <v>110.669239984</v>
      </c>
      <c r="E77" s="102">
        <v>51.556680733999997</v>
      </c>
      <c r="F77" s="102">
        <v>95.122383400000004</v>
      </c>
      <c r="G77" s="102">
        <v>38.906966599</v>
      </c>
      <c r="H77" s="102">
        <v>84.628773676999998</v>
      </c>
      <c r="I77" s="102">
        <v>104.270594883</v>
      </c>
      <c r="J77" s="102">
        <v>65.697227092000006</v>
      </c>
      <c r="K77" s="102">
        <v>50.883542618</v>
      </c>
    </row>
    <row r="78" spans="1:11">
      <c r="A78" s="99" t="s">
        <v>699</v>
      </c>
      <c r="B78" s="100" t="s">
        <v>700</v>
      </c>
      <c r="C78" s="102">
        <v>130.40806218700001</v>
      </c>
      <c r="D78" s="102">
        <v>53.736390354999997</v>
      </c>
      <c r="E78" s="102">
        <v>25.006052918999998</v>
      </c>
      <c r="F78" s="102">
        <v>8.7386607430000005</v>
      </c>
      <c r="G78" s="102">
        <v>13.278484586999999</v>
      </c>
      <c r="H78" s="102">
        <v>12.267545481999999</v>
      </c>
      <c r="I78" s="102">
        <v>0</v>
      </c>
      <c r="J78" s="102">
        <v>12.955227686000001</v>
      </c>
      <c r="K78" s="102">
        <v>4.4257004159999997</v>
      </c>
    </row>
    <row r="79" spans="1:11">
      <c r="A79" s="99" t="s">
        <v>270</v>
      </c>
      <c r="B79" s="100" t="s">
        <v>212</v>
      </c>
      <c r="C79" s="102">
        <v>520.437764808</v>
      </c>
      <c r="D79" s="102">
        <v>169.44130231400001</v>
      </c>
      <c r="E79" s="102">
        <v>16.240298386999999</v>
      </c>
      <c r="F79" s="102">
        <v>49.726754849999999</v>
      </c>
      <c r="G79" s="102">
        <v>24.760240210999999</v>
      </c>
      <c r="H79" s="102">
        <v>124.977424832</v>
      </c>
      <c r="I79" s="102">
        <v>69.256270216000004</v>
      </c>
      <c r="J79" s="102">
        <v>57.04414328</v>
      </c>
      <c r="K79" s="102">
        <v>8.9913307170000003</v>
      </c>
    </row>
    <row r="80" spans="1:11">
      <c r="A80" s="99" t="s">
        <v>701</v>
      </c>
      <c r="B80" s="100" t="s">
        <v>702</v>
      </c>
      <c r="C80" s="102">
        <v>1068.3940329919999</v>
      </c>
      <c r="D80" s="102">
        <v>431.34143633600002</v>
      </c>
      <c r="E80" s="102">
        <v>18.041470311000001</v>
      </c>
      <c r="F80" s="102">
        <v>90.820237976000001</v>
      </c>
      <c r="G80" s="102">
        <v>0</v>
      </c>
      <c r="H80" s="102">
        <v>420.82688461100003</v>
      </c>
      <c r="I80" s="102">
        <v>46.218254969999997</v>
      </c>
      <c r="J80" s="102">
        <v>9.0994536729999993</v>
      </c>
      <c r="K80" s="102">
        <v>52.046295114000003</v>
      </c>
    </row>
    <row r="81" spans="1:11">
      <c r="A81" s="99" t="s">
        <v>240</v>
      </c>
      <c r="B81" s="100" t="s">
        <v>55</v>
      </c>
      <c r="C81" s="102">
        <v>4009.058819417</v>
      </c>
      <c r="D81" s="102">
        <v>1003.737212204</v>
      </c>
      <c r="E81" s="102">
        <v>952.93668585900002</v>
      </c>
      <c r="F81" s="102">
        <v>594.44533629399996</v>
      </c>
      <c r="G81" s="102">
        <v>136.12263125199999</v>
      </c>
      <c r="H81" s="102">
        <v>359.46116646399997</v>
      </c>
      <c r="I81" s="102">
        <v>227.55076741799999</v>
      </c>
      <c r="J81" s="102">
        <v>277.02094462100001</v>
      </c>
      <c r="K81" s="102">
        <v>457.784075304</v>
      </c>
    </row>
    <row r="82" spans="1:11">
      <c r="A82" s="99" t="s">
        <v>252</v>
      </c>
      <c r="B82" s="100" t="s">
        <v>558</v>
      </c>
      <c r="C82" s="102">
        <v>1214.061409575</v>
      </c>
      <c r="D82" s="102">
        <v>276.53470553599999</v>
      </c>
      <c r="E82" s="102">
        <v>131.98488445199999</v>
      </c>
      <c r="F82" s="102">
        <v>257.03325808099999</v>
      </c>
      <c r="G82" s="102">
        <v>71.003618356999993</v>
      </c>
      <c r="H82" s="102">
        <v>102.589401803</v>
      </c>
      <c r="I82" s="102">
        <v>167.240044832</v>
      </c>
      <c r="J82" s="102">
        <v>98.617045097000002</v>
      </c>
      <c r="K82" s="102">
        <v>109.058451417</v>
      </c>
    </row>
    <row r="83" spans="1:11">
      <c r="A83" s="99" t="s">
        <v>703</v>
      </c>
      <c r="B83" s="100" t="s">
        <v>704</v>
      </c>
      <c r="C83" s="102">
        <v>3241.2572682189998</v>
      </c>
      <c r="D83" s="102">
        <v>1715.043953419</v>
      </c>
      <c r="E83" s="102">
        <v>178.552685518</v>
      </c>
      <c r="F83" s="102">
        <v>306.508904841</v>
      </c>
      <c r="G83" s="102">
        <v>210.436918601</v>
      </c>
      <c r="H83" s="102">
        <v>487.46319687599998</v>
      </c>
      <c r="I83" s="102">
        <v>108.653583336</v>
      </c>
      <c r="J83" s="102">
        <v>78.695265293999995</v>
      </c>
      <c r="K83" s="102">
        <v>155.90276033399999</v>
      </c>
    </row>
    <row r="84" spans="1:11">
      <c r="A84" s="99" t="s">
        <v>228</v>
      </c>
      <c r="B84" s="100" t="s">
        <v>555</v>
      </c>
      <c r="C84" s="102">
        <v>6233.3058924090001</v>
      </c>
      <c r="D84" s="102">
        <v>3644.7872037289999</v>
      </c>
      <c r="E84" s="102">
        <v>303.27941948500001</v>
      </c>
      <c r="F84" s="102">
        <v>448.98466227199998</v>
      </c>
      <c r="G84" s="102">
        <v>289.76495443900001</v>
      </c>
      <c r="H84" s="102">
        <v>763.06997301800004</v>
      </c>
      <c r="I84" s="102">
        <v>241.75371081399999</v>
      </c>
      <c r="J84" s="102">
        <v>204.34679497299999</v>
      </c>
      <c r="K84" s="102">
        <v>337.31917367900002</v>
      </c>
    </row>
    <row r="85" spans="1:11">
      <c r="A85" s="99" t="s">
        <v>705</v>
      </c>
      <c r="B85" s="100" t="s">
        <v>706</v>
      </c>
      <c r="C85" s="102">
        <v>491.26999650400001</v>
      </c>
      <c r="D85" s="102">
        <v>376.80806260499998</v>
      </c>
      <c r="E85" s="102">
        <v>17.882925815</v>
      </c>
      <c r="F85" s="102">
        <v>17.627439274</v>
      </c>
      <c r="G85" s="102">
        <v>6.2204781420000002</v>
      </c>
      <c r="H85" s="102">
        <v>23.239380669999999</v>
      </c>
      <c r="I85" s="102">
        <v>12.162708775</v>
      </c>
      <c r="J85" s="102">
        <v>27.760988683000001</v>
      </c>
      <c r="K85" s="102">
        <v>9.5680125399999998</v>
      </c>
    </row>
    <row r="86" spans="1:11">
      <c r="A86" s="99" t="s">
        <v>707</v>
      </c>
      <c r="B86" s="100" t="s">
        <v>708</v>
      </c>
      <c r="C86" s="102">
        <v>316.581226942</v>
      </c>
      <c r="D86" s="102">
        <v>255.872631708</v>
      </c>
      <c r="E86" s="102">
        <v>6.4274162449999999</v>
      </c>
      <c r="F86" s="102">
        <v>10.440956283</v>
      </c>
      <c r="G86" s="102">
        <v>5.3665757019999996</v>
      </c>
      <c r="H86" s="102">
        <v>30.37128629</v>
      </c>
      <c r="I86" s="102">
        <v>0</v>
      </c>
      <c r="J86" s="102">
        <v>0</v>
      </c>
      <c r="K86" s="102">
        <v>8.1023607129999995</v>
      </c>
    </row>
    <row r="87" spans="1:11">
      <c r="A87" s="99" t="s">
        <v>709</v>
      </c>
      <c r="B87" s="100" t="s">
        <v>710</v>
      </c>
      <c r="C87" s="102">
        <v>1007.134501326</v>
      </c>
      <c r="D87" s="102">
        <v>342.52252562299998</v>
      </c>
      <c r="E87" s="102">
        <v>88.815045698000006</v>
      </c>
      <c r="F87" s="102">
        <v>75.790034191000004</v>
      </c>
      <c r="G87" s="102">
        <v>195.86515487200001</v>
      </c>
      <c r="H87" s="102">
        <v>122.18767555700001</v>
      </c>
      <c r="I87" s="102">
        <v>40.906211910000003</v>
      </c>
      <c r="J87" s="102">
        <v>134.94703365399999</v>
      </c>
      <c r="K87" s="102">
        <v>6.1008198220000001</v>
      </c>
    </row>
    <row r="88" spans="1:11">
      <c r="A88" s="99" t="s">
        <v>711</v>
      </c>
      <c r="B88" s="100" t="s">
        <v>712</v>
      </c>
      <c r="C88" s="102">
        <v>333.15345131399999</v>
      </c>
      <c r="D88" s="102">
        <v>41.758780270999999</v>
      </c>
      <c r="E88" s="102">
        <v>90.125838716000004</v>
      </c>
      <c r="F88" s="102">
        <v>60.284010553000002</v>
      </c>
      <c r="G88" s="102">
        <v>31.404232235999999</v>
      </c>
      <c r="H88" s="102">
        <v>28.997419294</v>
      </c>
      <c r="I88" s="102">
        <v>23.427264749999999</v>
      </c>
      <c r="J88" s="102">
        <v>16.688551220000001</v>
      </c>
      <c r="K88" s="102">
        <v>40.467354272999998</v>
      </c>
    </row>
    <row r="89" spans="1:11">
      <c r="A89" s="99" t="s">
        <v>713</v>
      </c>
      <c r="B89" s="100" t="s">
        <v>714</v>
      </c>
      <c r="C89" s="102">
        <v>99.865426278000001</v>
      </c>
      <c r="D89" s="102">
        <v>29.268076863000001</v>
      </c>
      <c r="E89" s="102">
        <v>7.2206183560000001</v>
      </c>
      <c r="F89" s="102">
        <v>4</v>
      </c>
      <c r="G89" s="102">
        <v>5.9530720209999997</v>
      </c>
      <c r="H89" s="102">
        <v>19.923738207</v>
      </c>
      <c r="I89" s="102">
        <v>0</v>
      </c>
      <c r="J89" s="102">
        <v>0</v>
      </c>
      <c r="K89" s="102">
        <v>33.499920830000001</v>
      </c>
    </row>
    <row r="90" spans="1:11">
      <c r="A90" s="99" t="s">
        <v>715</v>
      </c>
      <c r="B90" s="100" t="s">
        <v>716</v>
      </c>
      <c r="C90" s="102">
        <v>784.80414814899996</v>
      </c>
      <c r="D90" s="102">
        <v>203.55889225499999</v>
      </c>
      <c r="E90" s="102">
        <v>73.848802962999997</v>
      </c>
      <c r="F90" s="102">
        <v>91.874705579999997</v>
      </c>
      <c r="G90" s="102">
        <v>102.34468316</v>
      </c>
      <c r="H90" s="102">
        <v>168.3800287</v>
      </c>
      <c r="I90" s="102">
        <v>69.785038713000006</v>
      </c>
      <c r="J90" s="102">
        <v>28.510053595999999</v>
      </c>
      <c r="K90" s="102">
        <v>46.501943183000002</v>
      </c>
    </row>
    <row r="91" spans="1:11">
      <c r="A91" s="99" t="s">
        <v>224</v>
      </c>
      <c r="B91" s="100" t="s">
        <v>549</v>
      </c>
      <c r="C91" s="102">
        <v>7150.693655688</v>
      </c>
      <c r="D91" s="102">
        <v>2615.0869342810001</v>
      </c>
      <c r="E91" s="102">
        <v>840.79855166000004</v>
      </c>
      <c r="F91" s="102">
        <v>772.02473161900002</v>
      </c>
      <c r="G91" s="102">
        <v>236.55531912000001</v>
      </c>
      <c r="H91" s="102">
        <v>1425.4693082189999</v>
      </c>
      <c r="I91" s="102">
        <v>431.29373974399999</v>
      </c>
      <c r="J91" s="102">
        <v>472.15148109199998</v>
      </c>
      <c r="K91" s="102">
        <v>357.31358995199997</v>
      </c>
    </row>
    <row r="92" spans="1:11">
      <c r="A92" s="99" t="s">
        <v>237</v>
      </c>
      <c r="B92" s="100" t="s">
        <v>181</v>
      </c>
      <c r="C92" s="102">
        <v>3452.1824248500002</v>
      </c>
      <c r="D92" s="102">
        <v>1644.3061799740001</v>
      </c>
      <c r="E92" s="102">
        <v>225.88052966399999</v>
      </c>
      <c r="F92" s="102">
        <v>284.92191244100002</v>
      </c>
      <c r="G92" s="102">
        <v>222.050928193</v>
      </c>
      <c r="H92" s="102">
        <v>421.57867902599997</v>
      </c>
      <c r="I92" s="102">
        <v>212.46927907899999</v>
      </c>
      <c r="J92" s="102">
        <v>234.16275334400001</v>
      </c>
      <c r="K92" s="102">
        <v>206.812163129</v>
      </c>
    </row>
    <row r="93" spans="1:11">
      <c r="A93" s="99" t="s">
        <v>717</v>
      </c>
      <c r="B93" s="100" t="s">
        <v>718</v>
      </c>
      <c r="C93" s="102">
        <v>959.68135375300005</v>
      </c>
      <c r="D93" s="102">
        <v>625.29936553599998</v>
      </c>
      <c r="E93" s="102">
        <v>52.803821865000003</v>
      </c>
      <c r="F93" s="102">
        <v>52.254838866</v>
      </c>
      <c r="G93" s="102">
        <v>47.697687754999997</v>
      </c>
      <c r="H93" s="102">
        <v>82.429244440999994</v>
      </c>
      <c r="I93" s="102">
        <v>22.359745204999999</v>
      </c>
      <c r="J93" s="102">
        <v>47.210294011000002</v>
      </c>
      <c r="K93" s="102">
        <v>29.626356074</v>
      </c>
    </row>
    <row r="94" spans="1:11">
      <c r="A94" s="99" t="s">
        <v>563</v>
      </c>
      <c r="B94" s="100" t="s">
        <v>564</v>
      </c>
      <c r="C94" s="102">
        <v>2818.8148166300002</v>
      </c>
      <c r="D94" s="102">
        <v>985.66207382300001</v>
      </c>
      <c r="E94" s="102">
        <v>260.59435684499999</v>
      </c>
      <c r="F94" s="102">
        <v>387.01333657700002</v>
      </c>
      <c r="G94" s="102">
        <v>189.259090241</v>
      </c>
      <c r="H94" s="102">
        <v>344.36616312000001</v>
      </c>
      <c r="I94" s="102">
        <v>160.50042197499999</v>
      </c>
      <c r="J94" s="102">
        <v>305.686804827</v>
      </c>
      <c r="K94" s="102">
        <v>185.73256922300001</v>
      </c>
    </row>
    <row r="95" spans="1:11">
      <c r="A95" s="99" t="s">
        <v>268</v>
      </c>
      <c r="B95" s="100" t="s">
        <v>54</v>
      </c>
      <c r="C95" s="102">
        <v>3287.672461954</v>
      </c>
      <c r="D95" s="102">
        <v>1014.468076799</v>
      </c>
      <c r="E95" s="102">
        <v>323.54110392600001</v>
      </c>
      <c r="F95" s="102">
        <v>589.38189951799995</v>
      </c>
      <c r="G95" s="102">
        <v>274.44370790200003</v>
      </c>
      <c r="H95" s="102">
        <v>263.65846544599998</v>
      </c>
      <c r="I95" s="102">
        <v>150.81513024899999</v>
      </c>
      <c r="J95" s="102">
        <v>476.65584656599998</v>
      </c>
      <c r="K95" s="102">
        <v>194.708231547</v>
      </c>
    </row>
    <row r="96" spans="1:11">
      <c r="A96" s="99" t="s">
        <v>245</v>
      </c>
      <c r="B96" s="100" t="s">
        <v>550</v>
      </c>
      <c r="C96" s="102">
        <v>7626.1097733890001</v>
      </c>
      <c r="D96" s="102">
        <v>1872.700914967</v>
      </c>
      <c r="E96" s="102">
        <v>840.31644429899995</v>
      </c>
      <c r="F96" s="102">
        <v>1105.3244627940001</v>
      </c>
      <c r="G96" s="102">
        <v>711.65938048299995</v>
      </c>
      <c r="H96" s="102">
        <v>1543.8518727810001</v>
      </c>
      <c r="I96" s="102">
        <v>428.47017137699999</v>
      </c>
      <c r="J96" s="102">
        <v>532.26679424099996</v>
      </c>
      <c r="K96" s="102">
        <v>591.51973244600003</v>
      </c>
    </row>
    <row r="97" spans="1:11">
      <c r="A97" s="99" t="s">
        <v>279</v>
      </c>
      <c r="B97" s="100" t="s">
        <v>53</v>
      </c>
      <c r="C97" s="102">
        <v>4095.197300453</v>
      </c>
      <c r="D97" s="102">
        <v>2263.062108823</v>
      </c>
      <c r="E97" s="102">
        <v>6.1354064230000001</v>
      </c>
      <c r="F97" s="102">
        <v>450.22861490899999</v>
      </c>
      <c r="G97" s="102">
        <v>105.137445963</v>
      </c>
      <c r="H97" s="102">
        <v>812.09159066699999</v>
      </c>
      <c r="I97" s="102">
        <v>226.300939812</v>
      </c>
      <c r="J97" s="102">
        <v>126.02785928999999</v>
      </c>
      <c r="K97" s="102">
        <v>106.213334566</v>
      </c>
    </row>
    <row r="98" spans="1:11">
      <c r="A98" s="99" t="s">
        <v>719</v>
      </c>
      <c r="B98" s="100" t="s">
        <v>720</v>
      </c>
      <c r="C98" s="102">
        <v>289.644450565</v>
      </c>
      <c r="D98" s="102">
        <v>199.09972454800001</v>
      </c>
      <c r="E98" s="102">
        <v>12.581918637999999</v>
      </c>
      <c r="F98" s="102">
        <v>0</v>
      </c>
      <c r="G98" s="102">
        <v>18.272955504999999</v>
      </c>
      <c r="H98" s="102">
        <v>30.930638892000001</v>
      </c>
      <c r="I98" s="102">
        <v>1.444362148</v>
      </c>
      <c r="J98" s="102">
        <v>12.208197679</v>
      </c>
      <c r="K98" s="102">
        <v>15.106653155</v>
      </c>
    </row>
    <row r="99" spans="1:11">
      <c r="A99" s="99" t="s">
        <v>232</v>
      </c>
      <c r="B99" s="100" t="s">
        <v>44</v>
      </c>
      <c r="C99" s="102">
        <v>6612.9260853559999</v>
      </c>
      <c r="D99" s="102">
        <v>1071.157258835</v>
      </c>
      <c r="E99" s="102">
        <v>97.803836918000002</v>
      </c>
      <c r="F99" s="102">
        <v>784.09352681600001</v>
      </c>
      <c r="G99" s="102">
        <v>157.77548464</v>
      </c>
      <c r="H99" s="102">
        <v>1908.579292783</v>
      </c>
      <c r="I99" s="102">
        <v>520.99675553400004</v>
      </c>
      <c r="J99" s="102">
        <v>1328.269635161</v>
      </c>
      <c r="K99" s="102">
        <v>744.25029466800004</v>
      </c>
    </row>
    <row r="100" spans="1:11">
      <c r="A100" s="99" t="s">
        <v>261</v>
      </c>
      <c r="B100" s="100" t="s">
        <v>43</v>
      </c>
      <c r="C100" s="102">
        <v>5850.4712631290004</v>
      </c>
      <c r="D100" s="102">
        <v>1991.8083216059999</v>
      </c>
      <c r="E100" s="102">
        <v>333.64498289099998</v>
      </c>
      <c r="F100" s="102">
        <v>620.01510009000003</v>
      </c>
      <c r="G100" s="102">
        <v>1112.147053941</v>
      </c>
      <c r="H100" s="102">
        <v>363.06030981599997</v>
      </c>
      <c r="I100" s="102">
        <v>280.669714779</v>
      </c>
      <c r="J100" s="102">
        <v>473.01045781800002</v>
      </c>
      <c r="K100" s="102">
        <v>676.11532218800005</v>
      </c>
    </row>
    <row r="101" spans="1:11">
      <c r="A101" s="99" t="s">
        <v>317</v>
      </c>
      <c r="B101" s="100" t="s">
        <v>210</v>
      </c>
      <c r="C101" s="102">
        <v>454.24741243800003</v>
      </c>
      <c r="D101" s="102">
        <v>60.155217833000002</v>
      </c>
      <c r="E101" s="102">
        <v>14.396754675</v>
      </c>
      <c r="F101" s="102">
        <v>17.263933582</v>
      </c>
      <c r="G101" s="102">
        <v>138.10202735300001</v>
      </c>
      <c r="H101" s="102">
        <v>64.137182698999993</v>
      </c>
      <c r="I101" s="102">
        <v>12.529352243</v>
      </c>
      <c r="J101" s="102">
        <v>22.495840772000001</v>
      </c>
      <c r="K101" s="102">
        <v>125.167103281</v>
      </c>
    </row>
    <row r="102" spans="1:11">
      <c r="A102" s="111" t="s">
        <v>342</v>
      </c>
      <c r="B102" s="112" t="s">
        <v>343</v>
      </c>
      <c r="C102" s="114">
        <v>429.99683728600002</v>
      </c>
      <c r="D102" s="114">
        <v>97.739492382999998</v>
      </c>
      <c r="E102" s="114">
        <v>34.931838202999998</v>
      </c>
      <c r="F102" s="114">
        <v>87.527486745000004</v>
      </c>
      <c r="G102" s="114">
        <v>78.946535710999996</v>
      </c>
      <c r="H102" s="114">
        <v>37.848199096999998</v>
      </c>
      <c r="I102" s="114">
        <v>47.076158280000001</v>
      </c>
      <c r="J102" s="114">
        <v>40.525218184000003</v>
      </c>
      <c r="K102" s="114">
        <v>5.4019086830000003</v>
      </c>
    </row>
    <row r="103" spans="1:11">
      <c r="A103" s="111" t="s">
        <v>440</v>
      </c>
      <c r="B103" s="112" t="s">
        <v>183</v>
      </c>
      <c r="C103" s="114">
        <v>845.98762396100005</v>
      </c>
      <c r="D103" s="114">
        <v>235.827601308</v>
      </c>
      <c r="E103" s="114">
        <v>22.00616393</v>
      </c>
      <c r="F103" s="114">
        <v>26.167454879000001</v>
      </c>
      <c r="G103" s="114">
        <v>66.546522436999993</v>
      </c>
      <c r="H103" s="114">
        <v>258.35918230999999</v>
      </c>
      <c r="I103" s="114">
        <v>175.126682329</v>
      </c>
      <c r="J103" s="114">
        <v>52.053153961</v>
      </c>
      <c r="K103" s="114">
        <v>9.9008628059999992</v>
      </c>
    </row>
    <row r="104" spans="1:11">
      <c r="A104" s="111" t="s">
        <v>721</v>
      </c>
      <c r="B104" s="112" t="s">
        <v>722</v>
      </c>
      <c r="C104" s="114">
        <v>840.69508592299997</v>
      </c>
      <c r="D104" s="114">
        <v>288.38323724000003</v>
      </c>
      <c r="E104" s="114">
        <v>77.886979222999997</v>
      </c>
      <c r="F104" s="114">
        <v>0</v>
      </c>
      <c r="G104" s="114">
        <v>14.254195398</v>
      </c>
      <c r="H104" s="114">
        <v>253.12438540400001</v>
      </c>
      <c r="I104" s="114">
        <v>155.60438370400001</v>
      </c>
      <c r="J104" s="114">
        <v>47.844304303999998</v>
      </c>
      <c r="K104" s="114">
        <v>3.59760065</v>
      </c>
    </row>
    <row r="105" spans="1:11">
      <c r="A105" s="111" t="s">
        <v>723</v>
      </c>
      <c r="B105" s="112" t="s">
        <v>724</v>
      </c>
      <c r="C105" s="114">
        <v>342.40536723000002</v>
      </c>
      <c r="D105" s="114">
        <v>148.23653983599999</v>
      </c>
      <c r="E105" s="114">
        <v>5.5109110540000001</v>
      </c>
      <c r="F105" s="114">
        <v>53.845723286999998</v>
      </c>
      <c r="G105" s="114">
        <v>9.4219489890000006</v>
      </c>
      <c r="H105" s="114">
        <v>38.919667844000003</v>
      </c>
      <c r="I105" s="114">
        <v>53.078476053000003</v>
      </c>
      <c r="J105" s="114">
        <v>12.479011613000001</v>
      </c>
      <c r="K105" s="114">
        <v>20.913088554000002</v>
      </c>
    </row>
    <row r="106" spans="1:11">
      <c r="A106" s="111" t="s">
        <v>725</v>
      </c>
      <c r="B106" s="112" t="s">
        <v>726</v>
      </c>
      <c r="C106" s="114">
        <v>564.51285079399997</v>
      </c>
      <c r="D106" s="114">
        <v>208.356221785</v>
      </c>
      <c r="E106" s="114">
        <v>24.935778659</v>
      </c>
      <c r="F106" s="114">
        <v>89.613279957000003</v>
      </c>
      <c r="G106" s="114">
        <v>47.313647516000003</v>
      </c>
      <c r="H106" s="114">
        <v>50.025317645999998</v>
      </c>
      <c r="I106" s="114">
        <v>72.027922769</v>
      </c>
      <c r="J106" s="114">
        <v>37.971432430999997</v>
      </c>
      <c r="K106" s="114">
        <v>34.269250030999999</v>
      </c>
    </row>
    <row r="107" spans="1:11">
      <c r="A107" s="111" t="s">
        <v>727</v>
      </c>
      <c r="B107" s="112" t="s">
        <v>728</v>
      </c>
      <c r="C107" s="114">
        <v>21.348732262999999</v>
      </c>
      <c r="D107" s="114">
        <v>0</v>
      </c>
      <c r="E107" s="114">
        <v>2.4679332949999999</v>
      </c>
      <c r="F107" s="114">
        <v>0</v>
      </c>
      <c r="G107" s="114">
        <v>17.880798968000001</v>
      </c>
      <c r="H107" s="114">
        <v>0</v>
      </c>
      <c r="I107" s="114">
        <v>0</v>
      </c>
      <c r="J107" s="114">
        <v>0</v>
      </c>
      <c r="K107" s="114">
        <v>1</v>
      </c>
    </row>
    <row r="108" spans="1:11">
      <c r="A108" s="111" t="s">
        <v>729</v>
      </c>
      <c r="B108" s="112" t="s">
        <v>730</v>
      </c>
      <c r="C108" s="114">
        <v>463.37595123199998</v>
      </c>
      <c r="D108" s="114">
        <v>89.704713644999998</v>
      </c>
      <c r="E108" s="114">
        <v>34.467487605999999</v>
      </c>
      <c r="F108" s="114">
        <v>3.1717149139999998</v>
      </c>
      <c r="G108" s="114">
        <v>16.973000543000001</v>
      </c>
      <c r="H108" s="114">
        <v>174.87833802</v>
      </c>
      <c r="I108" s="114">
        <v>48.485227049000002</v>
      </c>
      <c r="J108" s="114">
        <v>67.797879640999994</v>
      </c>
      <c r="K108" s="114">
        <v>27.897589815</v>
      </c>
    </row>
    <row r="109" spans="1:11">
      <c r="A109" s="111" t="s">
        <v>731</v>
      </c>
      <c r="B109" s="112" t="s">
        <v>732</v>
      </c>
      <c r="C109" s="114">
        <v>284.653213935</v>
      </c>
      <c r="D109" s="114">
        <v>176.383668954</v>
      </c>
      <c r="E109" s="114">
        <v>13</v>
      </c>
      <c r="F109" s="114">
        <v>32.954699171999998</v>
      </c>
      <c r="G109" s="114">
        <v>5.0674337769999998</v>
      </c>
      <c r="H109" s="114">
        <v>38.760132343999999</v>
      </c>
      <c r="I109" s="114">
        <v>0</v>
      </c>
      <c r="J109" s="114">
        <v>6.278055953</v>
      </c>
      <c r="K109" s="114">
        <v>12.209223735</v>
      </c>
    </row>
    <row r="110" spans="1:11">
      <c r="A110" s="111" t="s">
        <v>733</v>
      </c>
      <c r="B110" s="112" t="s">
        <v>734</v>
      </c>
      <c r="C110" s="114">
        <v>159.96410628999999</v>
      </c>
      <c r="D110" s="114">
        <v>0</v>
      </c>
      <c r="E110" s="114">
        <v>4.9142853359999998</v>
      </c>
      <c r="F110" s="114">
        <v>14.550322496</v>
      </c>
      <c r="G110" s="114">
        <v>6.3560596839999999</v>
      </c>
      <c r="H110" s="114">
        <v>24.310266747</v>
      </c>
      <c r="I110" s="114">
        <v>38.038144119999998</v>
      </c>
      <c r="J110" s="114">
        <v>4.3528055280000002</v>
      </c>
      <c r="K110" s="114">
        <v>67.442222380000004</v>
      </c>
    </row>
    <row r="111" spans="1:11">
      <c r="A111" s="111" t="s">
        <v>326</v>
      </c>
      <c r="B111" s="112" t="s">
        <v>735</v>
      </c>
      <c r="C111" s="114">
        <v>532.46015667699999</v>
      </c>
      <c r="D111" s="114">
        <v>265.44555396999999</v>
      </c>
      <c r="E111" s="114">
        <v>10.381090537</v>
      </c>
      <c r="F111" s="114">
        <v>25.258284457999999</v>
      </c>
      <c r="G111" s="114">
        <v>0</v>
      </c>
      <c r="H111" s="114">
        <v>83.656138737999996</v>
      </c>
      <c r="I111" s="114">
        <v>111.06681386</v>
      </c>
      <c r="J111" s="114">
        <v>20.706580486</v>
      </c>
      <c r="K111" s="114">
        <v>15.945694628</v>
      </c>
    </row>
    <row r="112" spans="1:11">
      <c r="A112" s="111" t="s">
        <v>736</v>
      </c>
      <c r="B112" s="112" t="s">
        <v>737</v>
      </c>
      <c r="C112" s="114">
        <v>79.997377356000001</v>
      </c>
      <c r="D112" s="114">
        <v>24.061333045000001</v>
      </c>
      <c r="E112" s="114">
        <v>26.765389196000001</v>
      </c>
      <c r="F112" s="114">
        <v>20.031597770000001</v>
      </c>
      <c r="G112" s="114">
        <v>0</v>
      </c>
      <c r="H112" s="114">
        <v>0</v>
      </c>
      <c r="I112" s="114">
        <v>9.1390573439999994</v>
      </c>
      <c r="J112" s="114">
        <v>0</v>
      </c>
      <c r="K112" s="114">
        <v>0</v>
      </c>
    </row>
    <row r="113" spans="1:11">
      <c r="A113" s="103" t="s">
        <v>381</v>
      </c>
      <c r="B113" s="104" t="s">
        <v>738</v>
      </c>
      <c r="C113" s="106">
        <v>339.287299582</v>
      </c>
      <c r="D113" s="106">
        <v>178.320057926</v>
      </c>
      <c r="E113" s="106">
        <v>11.813567914</v>
      </c>
      <c r="F113" s="106">
        <v>37.498395332999998</v>
      </c>
      <c r="G113" s="106">
        <v>15.839142809</v>
      </c>
      <c r="H113" s="106">
        <v>29.951770975999999</v>
      </c>
      <c r="I113" s="106">
        <v>15.948011827</v>
      </c>
      <c r="J113" s="106">
        <v>33.075706312000001</v>
      </c>
      <c r="K113" s="106">
        <v>16.840646486000001</v>
      </c>
    </row>
    <row r="114" spans="1:11">
      <c r="A114" s="107" t="s">
        <v>739</v>
      </c>
      <c r="B114" s="108" t="s">
        <v>740</v>
      </c>
      <c r="C114" s="110">
        <v>774.03204559999995</v>
      </c>
      <c r="D114" s="110">
        <v>69.297117795999995</v>
      </c>
      <c r="E114" s="110">
        <v>68.504301999999996</v>
      </c>
      <c r="F114" s="110">
        <v>189.44113507599999</v>
      </c>
      <c r="G114" s="110">
        <v>55.572544837000002</v>
      </c>
      <c r="H114" s="110">
        <v>207.14338216499999</v>
      </c>
      <c r="I114" s="110">
        <v>77.594900874999993</v>
      </c>
      <c r="J114" s="110">
        <v>30.007774650000002</v>
      </c>
      <c r="K114" s="110">
        <v>76.470888201999998</v>
      </c>
    </row>
    <row r="115" spans="1:11">
      <c r="A115" s="111" t="s">
        <v>741</v>
      </c>
      <c r="B115" s="112" t="s">
        <v>742</v>
      </c>
      <c r="C115" s="114">
        <v>82.550704986</v>
      </c>
      <c r="D115" s="114">
        <v>22.893343639000001</v>
      </c>
      <c r="E115" s="114">
        <v>9.9569618349999995</v>
      </c>
      <c r="F115" s="114">
        <v>8.6346625570000004</v>
      </c>
      <c r="G115" s="114">
        <v>16.827446907999999</v>
      </c>
      <c r="H115" s="114">
        <v>10.536942033000001</v>
      </c>
      <c r="I115" s="114">
        <v>10.548847001</v>
      </c>
      <c r="J115" s="114">
        <v>3.1525010130000002</v>
      </c>
      <c r="K115" s="114">
        <v>0</v>
      </c>
    </row>
    <row r="116" spans="1:11">
      <c r="A116" s="111" t="s">
        <v>743</v>
      </c>
      <c r="B116" s="112" t="s">
        <v>744</v>
      </c>
      <c r="C116" s="114">
        <v>30.340105520000002</v>
      </c>
      <c r="D116" s="114">
        <v>8.9217727710000005</v>
      </c>
      <c r="E116" s="114">
        <v>0</v>
      </c>
      <c r="F116" s="114">
        <v>7.3875971229999999</v>
      </c>
      <c r="G116" s="114">
        <v>4.1962056470000002</v>
      </c>
      <c r="H116" s="114">
        <v>2.5913495979999999</v>
      </c>
      <c r="I116" s="114">
        <v>0</v>
      </c>
      <c r="J116" s="114">
        <v>2.5834771079999999</v>
      </c>
      <c r="K116" s="114">
        <v>4.6597032729999999</v>
      </c>
    </row>
    <row r="117" spans="1:11">
      <c r="A117" s="111" t="s">
        <v>745</v>
      </c>
      <c r="B117" s="112" t="s">
        <v>746</v>
      </c>
      <c r="C117" s="114">
        <v>381.19067359600001</v>
      </c>
      <c r="D117" s="114">
        <v>63.744353914999998</v>
      </c>
      <c r="E117" s="114">
        <v>54.523005595999997</v>
      </c>
      <c r="F117" s="114">
        <v>29.003778544999999</v>
      </c>
      <c r="G117" s="114">
        <v>24.491615538000001</v>
      </c>
      <c r="H117" s="114">
        <v>121.581517078</v>
      </c>
      <c r="I117" s="114">
        <v>12.090580484</v>
      </c>
      <c r="J117" s="114">
        <v>21.610800691000001</v>
      </c>
      <c r="K117" s="114">
        <v>54.145021749000001</v>
      </c>
    </row>
    <row r="118" spans="1:11">
      <c r="A118" s="111" t="s">
        <v>747</v>
      </c>
      <c r="B118" s="112" t="s">
        <v>748</v>
      </c>
      <c r="C118" s="114">
        <v>382.54871921900002</v>
      </c>
      <c r="D118" s="114">
        <v>0</v>
      </c>
      <c r="E118" s="114">
        <v>11.905393323</v>
      </c>
      <c r="F118" s="114">
        <v>162.55937705299999</v>
      </c>
      <c r="G118" s="114">
        <v>95.425232183999995</v>
      </c>
      <c r="H118" s="114">
        <v>49.191933351000003</v>
      </c>
      <c r="I118" s="114">
        <v>20.622149206</v>
      </c>
      <c r="J118" s="114">
        <v>39.000417556999999</v>
      </c>
      <c r="K118" s="114">
        <v>3.8442165450000001</v>
      </c>
    </row>
    <row r="119" spans="1:11">
      <c r="A119" s="111" t="s">
        <v>749</v>
      </c>
      <c r="B119" s="112" t="s">
        <v>750</v>
      </c>
      <c r="C119" s="114">
        <v>52.940858405</v>
      </c>
      <c r="D119" s="114">
        <v>4.864170144</v>
      </c>
      <c r="E119" s="114">
        <v>0</v>
      </c>
      <c r="F119" s="114">
        <v>30.103721688</v>
      </c>
      <c r="G119" s="114">
        <v>1.315268624</v>
      </c>
      <c r="H119" s="114">
        <v>5.1244805070000004</v>
      </c>
      <c r="I119" s="114">
        <v>0</v>
      </c>
      <c r="J119" s="114">
        <v>2.5326620740000001</v>
      </c>
      <c r="K119" s="114">
        <v>9.0005553680000006</v>
      </c>
    </row>
    <row r="120" spans="1:11">
      <c r="A120" s="111" t="s">
        <v>367</v>
      </c>
      <c r="B120" s="112" t="s">
        <v>751</v>
      </c>
      <c r="C120" s="114">
        <v>1084.3244734140001</v>
      </c>
      <c r="D120" s="114">
        <v>48.660213413000001</v>
      </c>
      <c r="E120" s="114">
        <v>27.104774768999999</v>
      </c>
      <c r="F120" s="114">
        <v>686.73457099100006</v>
      </c>
      <c r="G120" s="114">
        <v>56.114294551</v>
      </c>
      <c r="H120" s="114">
        <v>107.85957689999999</v>
      </c>
      <c r="I120" s="114">
        <v>15.683952883</v>
      </c>
      <c r="J120" s="114">
        <v>100.342291328</v>
      </c>
      <c r="K120" s="114">
        <v>41.82479858</v>
      </c>
    </row>
    <row r="121" spans="1:11">
      <c r="A121" s="111" t="s">
        <v>752</v>
      </c>
      <c r="B121" s="112" t="s">
        <v>753</v>
      </c>
      <c r="C121" s="114">
        <v>104.76181654200001</v>
      </c>
      <c r="D121" s="114">
        <v>59.101437498999999</v>
      </c>
      <c r="E121" s="114">
        <v>14.390340785999999</v>
      </c>
      <c r="F121" s="114">
        <v>8.3113603279999992</v>
      </c>
      <c r="G121" s="114">
        <v>0</v>
      </c>
      <c r="H121" s="114">
        <v>9.4285650810000003</v>
      </c>
      <c r="I121" s="114">
        <v>1.2247988809999999</v>
      </c>
      <c r="J121" s="114">
        <v>12.305313967</v>
      </c>
      <c r="K121" s="114">
        <v>0</v>
      </c>
    </row>
    <row r="122" spans="1:11">
      <c r="A122" s="111" t="s">
        <v>754</v>
      </c>
      <c r="B122" s="112" t="s">
        <v>755</v>
      </c>
      <c r="C122" s="114">
        <v>32.566763283999997</v>
      </c>
      <c r="D122" s="114">
        <v>23.258834842999999</v>
      </c>
      <c r="E122" s="114">
        <v>0</v>
      </c>
      <c r="F122" s="114">
        <v>0</v>
      </c>
      <c r="G122" s="114">
        <v>2.0926810539999998</v>
      </c>
      <c r="H122" s="114">
        <v>0</v>
      </c>
      <c r="I122" s="114">
        <v>0</v>
      </c>
      <c r="J122" s="114">
        <v>1.8824618870000001</v>
      </c>
      <c r="K122" s="114">
        <v>5.3327855</v>
      </c>
    </row>
    <row r="123" spans="1:11">
      <c r="A123" s="111" t="s">
        <v>345</v>
      </c>
      <c r="B123" s="112" t="s">
        <v>346</v>
      </c>
      <c r="C123" s="114">
        <v>3079.394385991</v>
      </c>
      <c r="D123" s="114">
        <v>689.20002860600005</v>
      </c>
      <c r="E123" s="114">
        <v>324.61215082400003</v>
      </c>
      <c r="F123" s="114">
        <v>356.29624472400002</v>
      </c>
      <c r="G123" s="114">
        <v>272.40548534599998</v>
      </c>
      <c r="H123" s="114">
        <v>618.95991000499998</v>
      </c>
      <c r="I123" s="114">
        <v>347.70825838899998</v>
      </c>
      <c r="J123" s="114">
        <v>263.20115083899998</v>
      </c>
      <c r="K123" s="114">
        <v>207.01115725899999</v>
      </c>
    </row>
    <row r="124" spans="1:11">
      <c r="A124" s="111" t="s">
        <v>756</v>
      </c>
      <c r="B124" s="112" t="s">
        <v>757</v>
      </c>
      <c r="C124" s="114">
        <v>255.518633042</v>
      </c>
      <c r="D124" s="114">
        <v>28.364937406999999</v>
      </c>
      <c r="E124" s="114">
        <v>11.318783635000001</v>
      </c>
      <c r="F124" s="114">
        <v>54.759115655999999</v>
      </c>
      <c r="G124" s="114">
        <v>23.754911015000001</v>
      </c>
      <c r="H124" s="114">
        <v>36.382317737999998</v>
      </c>
      <c r="I124" s="114">
        <v>72.057419762999999</v>
      </c>
      <c r="J124" s="114">
        <v>8.9278630349999997</v>
      </c>
      <c r="K124" s="114">
        <v>19.953284792000002</v>
      </c>
    </row>
    <row r="125" spans="1:11">
      <c r="A125" s="111" t="s">
        <v>758</v>
      </c>
      <c r="B125" s="112" t="s">
        <v>759</v>
      </c>
      <c r="C125" s="114">
        <v>114.90511679399999</v>
      </c>
      <c r="D125" s="114">
        <v>46.143625907000001</v>
      </c>
      <c r="E125" s="114">
        <v>2.9429271680000002</v>
      </c>
      <c r="F125" s="114">
        <v>22.040881963</v>
      </c>
      <c r="G125" s="114">
        <v>4.8283266219999996</v>
      </c>
      <c r="H125" s="114">
        <v>13.648169615</v>
      </c>
      <c r="I125" s="114">
        <v>9.1910592819999994</v>
      </c>
      <c r="J125" s="114">
        <v>16.110126236999999</v>
      </c>
      <c r="K125" s="114">
        <v>0</v>
      </c>
    </row>
    <row r="126" spans="1:11">
      <c r="A126" s="111" t="s">
        <v>760</v>
      </c>
      <c r="B126" s="112" t="s">
        <v>761</v>
      </c>
      <c r="C126" s="114">
        <v>349.00610605000003</v>
      </c>
      <c r="D126" s="114">
        <v>55.461603140000001</v>
      </c>
      <c r="E126" s="114">
        <v>53.611406311000003</v>
      </c>
      <c r="F126" s="114">
        <v>27.177110207999998</v>
      </c>
      <c r="G126" s="114">
        <v>20.070418179000001</v>
      </c>
      <c r="H126" s="114">
        <v>139.46253455600001</v>
      </c>
      <c r="I126" s="114">
        <v>41.604544883000003</v>
      </c>
      <c r="J126" s="114">
        <v>4.8898992720000001</v>
      </c>
      <c r="K126" s="114">
        <v>6.7285895</v>
      </c>
    </row>
    <row r="127" spans="1:11">
      <c r="A127" s="111" t="s">
        <v>762</v>
      </c>
      <c r="B127" s="112" t="s">
        <v>763</v>
      </c>
      <c r="C127" s="114">
        <v>1865.3245058509999</v>
      </c>
      <c r="D127" s="114">
        <v>704.30150350199995</v>
      </c>
      <c r="E127" s="114">
        <v>86.094021865000002</v>
      </c>
      <c r="F127" s="114">
        <v>198.21832983900001</v>
      </c>
      <c r="G127" s="114">
        <v>103.593771111</v>
      </c>
      <c r="H127" s="114">
        <v>303.96274865800001</v>
      </c>
      <c r="I127" s="114">
        <v>156.90571598700001</v>
      </c>
      <c r="J127" s="114">
        <v>178.76125605600001</v>
      </c>
      <c r="K127" s="114">
        <v>133.487158833</v>
      </c>
    </row>
    <row r="128" spans="1:11">
      <c r="A128" s="111" t="s">
        <v>764</v>
      </c>
      <c r="B128" s="112" t="s">
        <v>765</v>
      </c>
      <c r="C128" s="114">
        <v>696.43216407299997</v>
      </c>
      <c r="D128" s="114">
        <v>238.59454747500001</v>
      </c>
      <c r="E128" s="114">
        <v>56.523361983999997</v>
      </c>
      <c r="F128" s="114">
        <v>126.879881459</v>
      </c>
      <c r="G128" s="114">
        <v>75.620285272000004</v>
      </c>
      <c r="H128" s="114">
        <v>104.78402289100001</v>
      </c>
      <c r="I128" s="114">
        <v>22.766720994</v>
      </c>
      <c r="J128" s="114">
        <v>47.602238399999997</v>
      </c>
      <c r="K128" s="114">
        <v>23.661105597999999</v>
      </c>
    </row>
    <row r="129" spans="1:11">
      <c r="A129" s="103" t="s">
        <v>766</v>
      </c>
      <c r="B129" s="104" t="s">
        <v>767</v>
      </c>
      <c r="C129" s="106">
        <v>1482.696755726</v>
      </c>
      <c r="D129" s="106">
        <v>96.416378051999999</v>
      </c>
      <c r="E129" s="106">
        <v>180.21731674500001</v>
      </c>
      <c r="F129" s="106">
        <v>284.81816294100003</v>
      </c>
      <c r="G129" s="106">
        <v>190.295403945</v>
      </c>
      <c r="H129" s="106">
        <v>305.09730528099999</v>
      </c>
      <c r="I129" s="106">
        <v>98.169715077999996</v>
      </c>
      <c r="J129" s="106">
        <v>179.35584495000001</v>
      </c>
      <c r="K129" s="106">
        <v>148.32662873300001</v>
      </c>
    </row>
    <row r="130" spans="1:11">
      <c r="A130" s="107" t="s">
        <v>768</v>
      </c>
      <c r="B130" s="108" t="s">
        <v>769</v>
      </c>
      <c r="C130" s="110">
        <v>1228.466176934</v>
      </c>
      <c r="D130" s="110">
        <v>23.911954253000001</v>
      </c>
      <c r="E130" s="110">
        <v>138.77990622199999</v>
      </c>
      <c r="F130" s="110">
        <v>338.15849110400001</v>
      </c>
      <c r="G130" s="110">
        <v>179.57763820400001</v>
      </c>
      <c r="H130" s="110">
        <v>157.94275533300001</v>
      </c>
      <c r="I130" s="110">
        <v>97.060330303000001</v>
      </c>
      <c r="J130" s="110">
        <v>154.632148277</v>
      </c>
      <c r="K130" s="110">
        <v>138.40295323800001</v>
      </c>
    </row>
    <row r="131" spans="1:11">
      <c r="A131" s="111" t="s">
        <v>770</v>
      </c>
      <c r="B131" s="112" t="s">
        <v>771</v>
      </c>
      <c r="C131" s="114">
        <v>1501.2240944919999</v>
      </c>
      <c r="D131" s="114">
        <v>152.507652143</v>
      </c>
      <c r="E131" s="114">
        <v>230.116248603</v>
      </c>
      <c r="F131" s="114">
        <v>127.36324132199999</v>
      </c>
      <c r="G131" s="114">
        <v>156.944790275</v>
      </c>
      <c r="H131" s="114">
        <v>140.37786086200001</v>
      </c>
      <c r="I131" s="114">
        <v>185.099192821</v>
      </c>
      <c r="J131" s="114">
        <v>187.747642547</v>
      </c>
      <c r="K131" s="114">
        <v>321.06746591900003</v>
      </c>
    </row>
    <row r="132" spans="1:11">
      <c r="A132" s="111" t="s">
        <v>772</v>
      </c>
      <c r="B132" s="112" t="s">
        <v>773</v>
      </c>
      <c r="C132" s="114">
        <v>61.687662404999998</v>
      </c>
      <c r="D132" s="114">
        <v>15.924735097999999</v>
      </c>
      <c r="E132" s="114">
        <v>0</v>
      </c>
      <c r="F132" s="114">
        <v>4.241205398</v>
      </c>
      <c r="G132" s="114">
        <v>9.2237423270000001</v>
      </c>
      <c r="H132" s="114">
        <v>0</v>
      </c>
      <c r="I132" s="114">
        <v>16.083579482000001</v>
      </c>
      <c r="J132" s="114">
        <v>0</v>
      </c>
      <c r="K132" s="114">
        <v>16.214400100999999</v>
      </c>
    </row>
    <row r="133" spans="1:11">
      <c r="A133" s="111" t="s">
        <v>774</v>
      </c>
      <c r="B133" s="112" t="s">
        <v>775</v>
      </c>
      <c r="C133" s="114">
        <v>104.989345563</v>
      </c>
      <c r="D133" s="114">
        <v>9.6744638280000004</v>
      </c>
      <c r="E133" s="114">
        <v>7.9644082249999997</v>
      </c>
      <c r="F133" s="114">
        <v>0</v>
      </c>
      <c r="G133" s="114">
        <v>29.421055829</v>
      </c>
      <c r="H133" s="114">
        <v>5.1244805070000004</v>
      </c>
      <c r="I133" s="114">
        <v>52.804937174000003</v>
      </c>
      <c r="J133" s="114">
        <v>0</v>
      </c>
      <c r="K133" s="114">
        <v>0</v>
      </c>
    </row>
    <row r="134" spans="1:11">
      <c r="A134" s="111" t="s">
        <v>776</v>
      </c>
      <c r="B134" s="112" t="s">
        <v>777</v>
      </c>
      <c r="C134" s="114">
        <v>102.33649628800001</v>
      </c>
      <c r="D134" s="114">
        <v>9.6744638280000004</v>
      </c>
      <c r="E134" s="114">
        <v>12.730349685</v>
      </c>
      <c r="F134" s="114">
        <v>19.535357409</v>
      </c>
      <c r="G134" s="114">
        <v>16.045185573000001</v>
      </c>
      <c r="H134" s="114">
        <v>15.039367933999999</v>
      </c>
      <c r="I134" s="114">
        <v>12.791298522</v>
      </c>
      <c r="J134" s="114">
        <v>0</v>
      </c>
      <c r="K134" s="114">
        <v>16.520473337999999</v>
      </c>
    </row>
    <row r="135" spans="1:11">
      <c r="A135" s="111" t="s">
        <v>778</v>
      </c>
      <c r="B135" s="112" t="s">
        <v>779</v>
      </c>
      <c r="C135" s="114">
        <v>901.790328606</v>
      </c>
      <c r="D135" s="114">
        <v>50.992933915999998</v>
      </c>
      <c r="E135" s="114">
        <v>213.10009285800001</v>
      </c>
      <c r="F135" s="114">
        <v>176.02318162500001</v>
      </c>
      <c r="G135" s="114">
        <v>72.526108090999998</v>
      </c>
      <c r="H135" s="114">
        <v>162.77710796400001</v>
      </c>
      <c r="I135" s="114">
        <v>83.247566898000002</v>
      </c>
      <c r="J135" s="114">
        <v>83.983710368000004</v>
      </c>
      <c r="K135" s="114">
        <v>59.139626886000002</v>
      </c>
    </row>
    <row r="136" spans="1:11">
      <c r="A136" s="111" t="s">
        <v>551</v>
      </c>
      <c r="B136" s="112" t="s">
        <v>780</v>
      </c>
      <c r="C136" s="114">
        <v>699.52354614900003</v>
      </c>
      <c r="D136" s="114">
        <v>171.273880354</v>
      </c>
      <c r="E136" s="114">
        <v>86.876064452999998</v>
      </c>
      <c r="F136" s="114">
        <v>40.545303162000003</v>
      </c>
      <c r="G136" s="114">
        <v>40.730997700000003</v>
      </c>
      <c r="H136" s="114">
        <v>104.394133404</v>
      </c>
      <c r="I136" s="114">
        <v>126.512453358</v>
      </c>
      <c r="J136" s="114">
        <v>78.864301088999994</v>
      </c>
      <c r="K136" s="114">
        <v>50.326412628999996</v>
      </c>
    </row>
    <row r="137" spans="1:11">
      <c r="A137" s="111" t="s">
        <v>499</v>
      </c>
      <c r="B137" s="112" t="s">
        <v>500</v>
      </c>
      <c r="C137" s="114">
        <v>1274.3752209940001</v>
      </c>
      <c r="D137" s="114">
        <v>129.30720833199999</v>
      </c>
      <c r="E137" s="114">
        <v>156.95075645899999</v>
      </c>
      <c r="F137" s="114">
        <v>126.262708518</v>
      </c>
      <c r="G137" s="114">
        <v>108.220247125</v>
      </c>
      <c r="H137" s="114">
        <v>157.68299502599999</v>
      </c>
      <c r="I137" s="114">
        <v>206.03550012900001</v>
      </c>
      <c r="J137" s="114">
        <v>176.61348979300001</v>
      </c>
      <c r="K137" s="114">
        <v>213.30231561400001</v>
      </c>
    </row>
    <row r="138" spans="1:11">
      <c r="A138" s="111" t="s">
        <v>781</v>
      </c>
      <c r="B138" s="112" t="s">
        <v>782</v>
      </c>
      <c r="C138" s="114">
        <v>629.20819567599995</v>
      </c>
      <c r="D138" s="114">
        <v>143.1465762</v>
      </c>
      <c r="E138" s="114">
        <v>83.320401371000003</v>
      </c>
      <c r="F138" s="114">
        <v>49.272737448000001</v>
      </c>
      <c r="G138" s="114">
        <v>34.362182199999999</v>
      </c>
      <c r="H138" s="114">
        <v>78.826820054999999</v>
      </c>
      <c r="I138" s="114">
        <v>81.114982588999993</v>
      </c>
      <c r="J138" s="114">
        <v>92.624545467000004</v>
      </c>
      <c r="K138" s="114">
        <v>66.539950347000001</v>
      </c>
    </row>
    <row r="139" spans="1:11">
      <c r="A139" s="111" t="s">
        <v>783</v>
      </c>
      <c r="B139" s="112" t="s">
        <v>784</v>
      </c>
      <c r="C139" s="114">
        <v>1240.9974478700001</v>
      </c>
      <c r="D139" s="114">
        <v>208.73127516</v>
      </c>
      <c r="E139" s="114">
        <v>131.96733040699999</v>
      </c>
      <c r="F139" s="114">
        <v>162.10882779900001</v>
      </c>
      <c r="G139" s="114">
        <v>103.52680727000001</v>
      </c>
      <c r="H139" s="114">
        <v>141.090258535</v>
      </c>
      <c r="I139" s="114">
        <v>130.55263527299999</v>
      </c>
      <c r="J139" s="114">
        <v>149.83310221100001</v>
      </c>
      <c r="K139" s="114">
        <v>213.18721121499999</v>
      </c>
    </row>
    <row r="140" spans="1:11">
      <c r="A140" s="111" t="s">
        <v>785</v>
      </c>
      <c r="B140" s="112" t="s">
        <v>786</v>
      </c>
      <c r="C140" s="114">
        <v>2299.8521788819999</v>
      </c>
      <c r="D140" s="114">
        <v>443.74246575299998</v>
      </c>
      <c r="E140" s="114">
        <v>153.32818520500001</v>
      </c>
      <c r="F140" s="114">
        <v>192.87360965600001</v>
      </c>
      <c r="G140" s="114">
        <v>201.59829638100001</v>
      </c>
      <c r="H140" s="114">
        <v>514.70872683499999</v>
      </c>
      <c r="I140" s="114">
        <v>280.32685189099999</v>
      </c>
      <c r="J140" s="114">
        <v>178.402509708</v>
      </c>
      <c r="K140" s="114">
        <v>334.87153345199999</v>
      </c>
    </row>
    <row r="141" spans="1:11">
      <c r="A141" s="111" t="s">
        <v>787</v>
      </c>
      <c r="B141" s="112" t="s">
        <v>788</v>
      </c>
      <c r="C141" s="114">
        <v>1371.0077722430001</v>
      </c>
      <c r="D141" s="114">
        <v>205.40290822899999</v>
      </c>
      <c r="E141" s="114">
        <v>95.231309279000001</v>
      </c>
      <c r="F141" s="114">
        <v>132.02947677099999</v>
      </c>
      <c r="G141" s="114">
        <v>130.411769959</v>
      </c>
      <c r="H141" s="114">
        <v>117.50793596699999</v>
      </c>
      <c r="I141" s="114">
        <v>236.56393802599999</v>
      </c>
      <c r="J141" s="114">
        <v>131.98247701899999</v>
      </c>
      <c r="K141" s="114">
        <v>321.87795699200001</v>
      </c>
    </row>
    <row r="142" spans="1:11">
      <c r="A142" s="111" t="s">
        <v>348</v>
      </c>
      <c r="B142" s="112" t="s">
        <v>559</v>
      </c>
      <c r="C142" s="114">
        <v>2767.538679884</v>
      </c>
      <c r="D142" s="114">
        <v>616.11223891099996</v>
      </c>
      <c r="E142" s="114">
        <v>226.90762025500001</v>
      </c>
      <c r="F142" s="114">
        <v>223.795811509</v>
      </c>
      <c r="G142" s="114">
        <v>290.42214495799999</v>
      </c>
      <c r="H142" s="114">
        <v>305.41570826999998</v>
      </c>
      <c r="I142" s="114">
        <v>527.834214782</v>
      </c>
      <c r="J142" s="114">
        <v>222.72386279599999</v>
      </c>
      <c r="K142" s="114">
        <v>354.32707840299997</v>
      </c>
    </row>
    <row r="143" spans="1:11">
      <c r="A143" s="103" t="s">
        <v>789</v>
      </c>
      <c r="B143" s="104" t="s">
        <v>790</v>
      </c>
      <c r="C143" s="106">
        <v>598.96952521799994</v>
      </c>
      <c r="D143" s="106">
        <v>13.185882392</v>
      </c>
      <c r="E143" s="106">
        <v>99.443383166000004</v>
      </c>
      <c r="F143" s="106">
        <v>159.78522433200001</v>
      </c>
      <c r="G143" s="106">
        <v>56.947796924999999</v>
      </c>
      <c r="H143" s="106">
        <v>25.698455534000001</v>
      </c>
      <c r="I143" s="106">
        <v>29.997542294999999</v>
      </c>
      <c r="J143" s="106">
        <v>55.154485047000001</v>
      </c>
      <c r="K143" s="106">
        <v>158.75675552600001</v>
      </c>
    </row>
    <row r="144" spans="1:11">
      <c r="A144" s="107" t="s">
        <v>791</v>
      </c>
      <c r="B144" s="108" t="s">
        <v>792</v>
      </c>
      <c r="C144" s="110">
        <v>872.14653976499994</v>
      </c>
      <c r="D144" s="110">
        <v>115.909715088</v>
      </c>
      <c r="E144" s="110">
        <v>124.107442733</v>
      </c>
      <c r="F144" s="110">
        <v>190.924637483</v>
      </c>
      <c r="G144" s="110">
        <v>68.344072018000006</v>
      </c>
      <c r="H144" s="110">
        <v>106.84386728600001</v>
      </c>
      <c r="I144" s="110">
        <v>154.789510291</v>
      </c>
      <c r="J144" s="110">
        <v>29.359268487000001</v>
      </c>
      <c r="K144" s="110">
        <v>81.868026377999996</v>
      </c>
    </row>
    <row r="145" spans="1:11">
      <c r="A145" s="111" t="s">
        <v>793</v>
      </c>
      <c r="B145" s="112" t="s">
        <v>794</v>
      </c>
      <c r="C145" s="114">
        <v>258.81892893399998</v>
      </c>
      <c r="D145" s="114">
        <v>71.235405456999999</v>
      </c>
      <c r="E145" s="114">
        <v>15.753467599</v>
      </c>
      <c r="F145" s="114">
        <v>66.023847114999995</v>
      </c>
      <c r="G145" s="114">
        <v>24.984481399</v>
      </c>
      <c r="H145" s="114">
        <v>0</v>
      </c>
      <c r="I145" s="114">
        <v>12.419282672</v>
      </c>
      <c r="J145" s="114">
        <v>16.9498417</v>
      </c>
      <c r="K145" s="114">
        <v>51.452602994000003</v>
      </c>
    </row>
    <row r="146" spans="1:11">
      <c r="A146" s="111" t="s">
        <v>795</v>
      </c>
      <c r="B146" s="112" t="s">
        <v>796</v>
      </c>
      <c r="C146" s="114">
        <v>108.234634433</v>
      </c>
      <c r="D146" s="114">
        <v>0</v>
      </c>
      <c r="E146" s="114">
        <v>11.561477087</v>
      </c>
      <c r="F146" s="114">
        <v>3.7463431030000001</v>
      </c>
      <c r="G146" s="114">
        <v>23.50372089</v>
      </c>
      <c r="H146" s="114">
        <v>31.662057246</v>
      </c>
      <c r="I146" s="114">
        <v>13.555408373000001</v>
      </c>
      <c r="J146" s="114">
        <v>24.205627734</v>
      </c>
      <c r="K146" s="114">
        <v>0</v>
      </c>
    </row>
    <row r="147" spans="1:11">
      <c r="A147" s="111" t="s">
        <v>797</v>
      </c>
      <c r="B147" s="112" t="s">
        <v>798</v>
      </c>
      <c r="C147" s="114">
        <v>456.75912576399998</v>
      </c>
      <c r="D147" s="114">
        <v>3.0565996979999999</v>
      </c>
      <c r="E147" s="114">
        <v>61.224837745000002</v>
      </c>
      <c r="F147" s="114">
        <v>128.95963810000001</v>
      </c>
      <c r="G147" s="114">
        <v>73.235879728</v>
      </c>
      <c r="H147" s="114">
        <v>0</v>
      </c>
      <c r="I147" s="114">
        <v>111.771217744</v>
      </c>
      <c r="J147" s="114">
        <v>31.855895196999999</v>
      </c>
      <c r="K147" s="114">
        <v>46.655057552000002</v>
      </c>
    </row>
    <row r="148" spans="1:11">
      <c r="A148" s="111" t="s">
        <v>799</v>
      </c>
      <c r="B148" s="112" t="s">
        <v>800</v>
      </c>
      <c r="C148" s="114">
        <v>524.47404663400005</v>
      </c>
      <c r="D148" s="114">
        <v>25.166983734999999</v>
      </c>
      <c r="E148" s="114">
        <v>169.262834309</v>
      </c>
      <c r="F148" s="114">
        <v>88.006701845999999</v>
      </c>
      <c r="G148" s="114">
        <v>62.427255148</v>
      </c>
      <c r="H148" s="114">
        <v>44.161501432000001</v>
      </c>
      <c r="I148" s="114">
        <v>41.067554612999999</v>
      </c>
      <c r="J148" s="114">
        <v>44.541740709000003</v>
      </c>
      <c r="K148" s="114">
        <v>49.839474842000001</v>
      </c>
    </row>
    <row r="149" spans="1:11">
      <c r="A149" s="111" t="s">
        <v>801</v>
      </c>
      <c r="B149" s="112" t="s">
        <v>802</v>
      </c>
      <c r="C149" s="114">
        <v>82.387799465000001</v>
      </c>
      <c r="D149" s="114">
        <v>13.444234764000001</v>
      </c>
      <c r="E149" s="114">
        <v>25.46816892</v>
      </c>
      <c r="F149" s="114">
        <v>2.9749947940000001</v>
      </c>
      <c r="G149" s="114">
        <v>0</v>
      </c>
      <c r="H149" s="114">
        <v>12.666567379</v>
      </c>
      <c r="I149" s="114">
        <v>27.833833607999999</v>
      </c>
      <c r="J149" s="114">
        <v>0</v>
      </c>
      <c r="K149" s="114">
        <v>0</v>
      </c>
    </row>
    <row r="150" spans="1:11">
      <c r="A150" s="111" t="s">
        <v>803</v>
      </c>
      <c r="B150" s="112" t="s">
        <v>804</v>
      </c>
      <c r="C150" s="114">
        <v>337.68846717899999</v>
      </c>
      <c r="D150" s="114">
        <v>0</v>
      </c>
      <c r="E150" s="114">
        <v>77.600955104999997</v>
      </c>
      <c r="F150" s="114">
        <v>72.027364950999996</v>
      </c>
      <c r="G150" s="114">
        <v>59.234986681999999</v>
      </c>
      <c r="H150" s="114">
        <v>22.941950257999999</v>
      </c>
      <c r="I150" s="114">
        <v>26.890956744</v>
      </c>
      <c r="J150" s="114">
        <v>54.123906271000003</v>
      </c>
      <c r="K150" s="114">
        <v>24.86834717</v>
      </c>
    </row>
    <row r="151" spans="1:11">
      <c r="A151" s="111" t="s">
        <v>805</v>
      </c>
      <c r="B151" s="112" t="s">
        <v>806</v>
      </c>
      <c r="C151" s="114">
        <v>306.59367572799999</v>
      </c>
      <c r="D151" s="114">
        <v>37.273163897000003</v>
      </c>
      <c r="E151" s="114">
        <v>72.556042359000003</v>
      </c>
      <c r="F151" s="114">
        <v>77.114520088999996</v>
      </c>
      <c r="G151" s="114">
        <v>10.867446427999999</v>
      </c>
      <c r="H151" s="114">
        <v>49.609919529999999</v>
      </c>
      <c r="I151" s="114">
        <v>31.231749447999999</v>
      </c>
      <c r="J151" s="114">
        <v>11.090746996</v>
      </c>
      <c r="K151" s="114">
        <v>16.850086982000001</v>
      </c>
    </row>
    <row r="152" spans="1:11">
      <c r="A152" s="111" t="s">
        <v>807</v>
      </c>
      <c r="B152" s="112" t="s">
        <v>808</v>
      </c>
      <c r="C152" s="114">
        <v>420.77429742100003</v>
      </c>
      <c r="D152" s="114">
        <v>2.2612309960000001</v>
      </c>
      <c r="E152" s="114">
        <v>40.224842135000003</v>
      </c>
      <c r="F152" s="114">
        <v>151.29013203700001</v>
      </c>
      <c r="G152" s="114">
        <v>38.511090525999997</v>
      </c>
      <c r="H152" s="114">
        <v>54.372782729000001</v>
      </c>
      <c r="I152" s="114">
        <v>66.345472551</v>
      </c>
      <c r="J152" s="114">
        <v>14.164780366</v>
      </c>
      <c r="K152" s="114">
        <v>53.603966081999999</v>
      </c>
    </row>
    <row r="153" spans="1:11">
      <c r="A153" s="111" t="s">
        <v>809</v>
      </c>
      <c r="B153" s="112" t="s">
        <v>810</v>
      </c>
      <c r="C153" s="114">
        <v>52.100211334000001</v>
      </c>
      <c r="D153" s="114">
        <v>0</v>
      </c>
      <c r="E153" s="114">
        <v>20.531554493000002</v>
      </c>
      <c r="F153" s="114">
        <v>6.6013901190000004</v>
      </c>
      <c r="G153" s="114">
        <v>0</v>
      </c>
      <c r="H153" s="114">
        <v>0</v>
      </c>
      <c r="I153" s="114">
        <v>2.1418962119999998</v>
      </c>
      <c r="J153" s="114">
        <v>0</v>
      </c>
      <c r="K153" s="114">
        <v>22.825370508999999</v>
      </c>
    </row>
    <row r="154" spans="1:11">
      <c r="A154" s="111" t="s">
        <v>266</v>
      </c>
      <c r="B154" s="112" t="s">
        <v>811</v>
      </c>
      <c r="C154" s="114">
        <v>1221.690417931</v>
      </c>
      <c r="D154" s="114">
        <v>97.275496208999996</v>
      </c>
      <c r="E154" s="114">
        <v>213.98545535700001</v>
      </c>
      <c r="F154" s="114">
        <v>201.43757969500001</v>
      </c>
      <c r="G154" s="114">
        <v>137.61077673400001</v>
      </c>
      <c r="H154" s="114">
        <v>155.078456813</v>
      </c>
      <c r="I154" s="114">
        <v>157.47076376000001</v>
      </c>
      <c r="J154" s="114">
        <v>129.052334043</v>
      </c>
      <c r="K154" s="114">
        <v>129.77955531999999</v>
      </c>
    </row>
    <row r="155" spans="1:11">
      <c r="A155" s="111" t="s">
        <v>812</v>
      </c>
      <c r="B155" s="112" t="s">
        <v>813</v>
      </c>
      <c r="C155" s="114">
        <v>579.97213844700002</v>
      </c>
      <c r="D155" s="114">
        <v>36.139647089999997</v>
      </c>
      <c r="E155" s="114">
        <v>65.457131458999996</v>
      </c>
      <c r="F155" s="114">
        <v>153.498602186</v>
      </c>
      <c r="G155" s="114">
        <v>90.604617433000001</v>
      </c>
      <c r="H155" s="114">
        <v>53.864306614999997</v>
      </c>
      <c r="I155" s="114">
        <v>37.873962454000001</v>
      </c>
      <c r="J155" s="114">
        <v>52.599208099000002</v>
      </c>
      <c r="K155" s="114">
        <v>89.934663111999996</v>
      </c>
    </row>
    <row r="156" spans="1:11">
      <c r="A156" s="111" t="s">
        <v>814</v>
      </c>
      <c r="B156" s="112" t="s">
        <v>815</v>
      </c>
      <c r="C156" s="114">
        <v>1131.87832794</v>
      </c>
      <c r="D156" s="114">
        <v>121.78764497100001</v>
      </c>
      <c r="E156" s="114">
        <v>166.59826799999999</v>
      </c>
      <c r="F156" s="114">
        <v>180.305866385</v>
      </c>
      <c r="G156" s="114">
        <v>191.757659483</v>
      </c>
      <c r="H156" s="114">
        <v>58.703306794</v>
      </c>
      <c r="I156" s="114">
        <v>70.616517681999994</v>
      </c>
      <c r="J156" s="114">
        <v>68.055250576000006</v>
      </c>
      <c r="K156" s="114">
        <v>274.05381405000003</v>
      </c>
    </row>
    <row r="157" spans="1:11">
      <c r="A157" s="111" t="s">
        <v>816</v>
      </c>
      <c r="B157" s="112" t="s">
        <v>817</v>
      </c>
      <c r="C157" s="114">
        <v>55.495207808000004</v>
      </c>
      <c r="D157" s="114">
        <v>8.1386726300000003</v>
      </c>
      <c r="E157" s="114">
        <v>0</v>
      </c>
      <c r="F157" s="114">
        <v>0</v>
      </c>
      <c r="G157" s="114">
        <v>0</v>
      </c>
      <c r="H157" s="114">
        <v>31.662057246</v>
      </c>
      <c r="I157" s="114">
        <v>7.2844518569999996</v>
      </c>
      <c r="J157" s="114">
        <v>8.4100260749999993</v>
      </c>
      <c r="K157" s="114">
        <v>0</v>
      </c>
    </row>
    <row r="158" spans="1:11">
      <c r="A158" s="111" t="s">
        <v>818</v>
      </c>
      <c r="B158" s="112" t="s">
        <v>819</v>
      </c>
      <c r="C158" s="114">
        <v>177.94293546599999</v>
      </c>
      <c r="D158" s="114">
        <v>8.0657490840000001</v>
      </c>
      <c r="E158" s="114">
        <v>65.572511344999995</v>
      </c>
      <c r="F158" s="114">
        <v>3.3010553429999998</v>
      </c>
      <c r="G158" s="114">
        <v>39.949832860000001</v>
      </c>
      <c r="H158" s="114">
        <v>29.759805567000001</v>
      </c>
      <c r="I158" s="114">
        <v>18.267544566000002</v>
      </c>
      <c r="J158" s="114">
        <v>10.632475677</v>
      </c>
      <c r="K158" s="114">
        <v>2.3939610240000002</v>
      </c>
    </row>
    <row r="159" spans="1:11">
      <c r="A159" s="111" t="s">
        <v>820</v>
      </c>
      <c r="B159" s="112" t="s">
        <v>821</v>
      </c>
      <c r="C159" s="114">
        <v>169.46775072099999</v>
      </c>
      <c r="D159" s="114">
        <v>10.449338982</v>
      </c>
      <c r="E159" s="114">
        <v>54.471836191000001</v>
      </c>
      <c r="F159" s="114">
        <v>10.849447129</v>
      </c>
      <c r="G159" s="114">
        <v>25.436879799</v>
      </c>
      <c r="H159" s="114">
        <v>21.476304414000001</v>
      </c>
      <c r="I159" s="114">
        <v>0</v>
      </c>
      <c r="J159" s="114">
        <v>46.783944206000001</v>
      </c>
      <c r="K159" s="114">
        <v>0</v>
      </c>
    </row>
    <row r="160" spans="1:11">
      <c r="A160" s="111" t="s">
        <v>822</v>
      </c>
      <c r="B160" s="112" t="s">
        <v>823</v>
      </c>
      <c r="C160" s="114">
        <v>66.511168593999997</v>
      </c>
      <c r="D160" s="114">
        <v>0</v>
      </c>
      <c r="E160" s="114">
        <v>11.021822108</v>
      </c>
      <c r="F160" s="114">
        <v>4.2526151690000003</v>
      </c>
      <c r="G160" s="114">
        <v>0</v>
      </c>
      <c r="H160" s="114">
        <v>18.584173404000001</v>
      </c>
      <c r="I160" s="114">
        <v>4.3032364059999999</v>
      </c>
      <c r="J160" s="114">
        <v>0</v>
      </c>
      <c r="K160" s="114">
        <v>28.349321505999999</v>
      </c>
    </row>
    <row r="161" spans="1:11">
      <c r="A161" s="111" t="s">
        <v>824</v>
      </c>
      <c r="B161" s="112" t="s">
        <v>825</v>
      </c>
      <c r="C161" s="114">
        <v>19.460910043999998</v>
      </c>
      <c r="D161" s="114">
        <v>0</v>
      </c>
      <c r="E161" s="114">
        <v>0</v>
      </c>
      <c r="F161" s="114">
        <v>0</v>
      </c>
      <c r="G161" s="114">
        <v>0</v>
      </c>
      <c r="H161" s="114">
        <v>3.976428673</v>
      </c>
      <c r="I161" s="114">
        <v>15.484481370999999</v>
      </c>
      <c r="J161" s="114">
        <v>0</v>
      </c>
      <c r="K161" s="114">
        <v>0</v>
      </c>
    </row>
    <row r="162" spans="1:11">
      <c r="A162" s="111" t="s">
        <v>826</v>
      </c>
      <c r="B162" s="112" t="s">
        <v>827</v>
      </c>
      <c r="C162" s="114">
        <v>172.36404952999999</v>
      </c>
      <c r="D162" s="114">
        <v>42.577216038000003</v>
      </c>
      <c r="E162" s="114">
        <v>0</v>
      </c>
      <c r="F162" s="114">
        <v>4.7492732819999999</v>
      </c>
      <c r="G162" s="114">
        <v>5.3213601600000002</v>
      </c>
      <c r="H162" s="114">
        <v>11.995163391</v>
      </c>
      <c r="I162" s="114">
        <v>16.766362489999999</v>
      </c>
      <c r="J162" s="114">
        <v>52.921778969999998</v>
      </c>
      <c r="K162" s="114">
        <v>38.032895199999999</v>
      </c>
    </row>
    <row r="163" spans="1:11">
      <c r="A163" s="111" t="s">
        <v>828</v>
      </c>
      <c r="B163" s="112" t="s">
        <v>829</v>
      </c>
      <c r="C163" s="114">
        <v>79.082652547999999</v>
      </c>
      <c r="D163" s="114">
        <v>14.342339828</v>
      </c>
      <c r="E163" s="114">
        <v>4</v>
      </c>
      <c r="F163" s="114">
        <v>17.784338355999999</v>
      </c>
      <c r="G163" s="114">
        <v>0</v>
      </c>
      <c r="H163" s="114">
        <v>0</v>
      </c>
      <c r="I163" s="114">
        <v>23.084496935000001</v>
      </c>
      <c r="J163" s="114">
        <v>10.065324147</v>
      </c>
      <c r="K163" s="114">
        <v>9.8061532820000004</v>
      </c>
    </row>
    <row r="164" spans="1:11">
      <c r="A164" s="111" t="s">
        <v>830</v>
      </c>
      <c r="B164" s="112" t="s">
        <v>831</v>
      </c>
      <c r="C164" s="114">
        <v>176.35359586000001</v>
      </c>
      <c r="D164" s="114">
        <v>85.737264319000005</v>
      </c>
      <c r="E164" s="114">
        <v>2</v>
      </c>
      <c r="F164" s="114">
        <v>26.984781467000001</v>
      </c>
      <c r="G164" s="114">
        <v>13.03636764</v>
      </c>
      <c r="H164" s="114">
        <v>32.767692586000003</v>
      </c>
      <c r="I164" s="114">
        <v>0</v>
      </c>
      <c r="J164" s="114">
        <v>2</v>
      </c>
      <c r="K164" s="114">
        <v>13.827489848000001</v>
      </c>
    </row>
    <row r="165" spans="1:11">
      <c r="A165" s="111" t="s">
        <v>832</v>
      </c>
      <c r="B165" s="112" t="s">
        <v>833</v>
      </c>
      <c r="C165" s="114">
        <v>585.32845815600001</v>
      </c>
      <c r="D165" s="114">
        <v>324.70043350899999</v>
      </c>
      <c r="E165" s="114">
        <v>130.41187665199999</v>
      </c>
      <c r="F165" s="114">
        <v>44.171745086000001</v>
      </c>
      <c r="G165" s="114">
        <v>1</v>
      </c>
      <c r="H165" s="114">
        <v>19.18507232</v>
      </c>
      <c r="I165" s="114">
        <v>13.678041296</v>
      </c>
      <c r="J165" s="114">
        <v>7.7536621229999998</v>
      </c>
      <c r="K165" s="114">
        <v>44.427627170000001</v>
      </c>
    </row>
    <row r="166" spans="1:11">
      <c r="A166" s="111" t="s">
        <v>834</v>
      </c>
      <c r="B166" s="112" t="s">
        <v>835</v>
      </c>
      <c r="C166" s="114">
        <v>350.055855033</v>
      </c>
      <c r="D166" s="114">
        <v>4.4153567860000003</v>
      </c>
      <c r="E166" s="114">
        <v>44.795566078999997</v>
      </c>
      <c r="F166" s="114">
        <v>15.213627364000001</v>
      </c>
      <c r="G166" s="114">
        <v>110.08639803</v>
      </c>
      <c r="H166" s="114">
        <v>33.289867606000001</v>
      </c>
      <c r="I166" s="114">
        <v>19.866870824999999</v>
      </c>
      <c r="J166" s="114">
        <v>114.621106924</v>
      </c>
      <c r="K166" s="114">
        <v>7.7670614179999999</v>
      </c>
    </row>
    <row r="167" spans="1:11">
      <c r="A167" s="111" t="s">
        <v>836</v>
      </c>
      <c r="B167" s="112" t="s">
        <v>837</v>
      </c>
      <c r="C167" s="114">
        <v>106.47616587100001</v>
      </c>
      <c r="D167" s="114">
        <v>20.675062301000001</v>
      </c>
      <c r="E167" s="114">
        <v>0</v>
      </c>
      <c r="F167" s="114">
        <v>8.2355838010000006</v>
      </c>
      <c r="G167" s="114">
        <v>0</v>
      </c>
      <c r="H167" s="114">
        <v>0</v>
      </c>
      <c r="I167" s="114">
        <v>77.565519769999995</v>
      </c>
      <c r="J167" s="114">
        <v>0</v>
      </c>
      <c r="K167" s="114">
        <v>0</v>
      </c>
    </row>
    <row r="168" spans="1:11">
      <c r="A168" s="111" t="s">
        <v>838</v>
      </c>
      <c r="B168" s="112" t="s">
        <v>839</v>
      </c>
      <c r="C168" s="114">
        <v>68.667567981999994</v>
      </c>
      <c r="D168" s="114">
        <v>28.777230265</v>
      </c>
      <c r="E168" s="114">
        <v>0</v>
      </c>
      <c r="F168" s="114">
        <v>9.6885205029999995</v>
      </c>
      <c r="G168" s="114">
        <v>0</v>
      </c>
      <c r="H168" s="114">
        <v>0</v>
      </c>
      <c r="I168" s="114">
        <v>30.201817213000002</v>
      </c>
      <c r="J168" s="114">
        <v>0</v>
      </c>
      <c r="K168" s="114">
        <v>0</v>
      </c>
    </row>
    <row r="169" spans="1:11">
      <c r="A169" s="111" t="s">
        <v>840</v>
      </c>
      <c r="B169" s="112" t="s">
        <v>841</v>
      </c>
      <c r="C169" s="114">
        <v>242.44404880799999</v>
      </c>
      <c r="D169" s="114">
        <v>144.97018478800001</v>
      </c>
      <c r="E169" s="114">
        <v>1.894768174</v>
      </c>
      <c r="F169" s="114">
        <v>43.478956914000001</v>
      </c>
      <c r="G169" s="114">
        <v>22.092291379999999</v>
      </c>
      <c r="H169" s="114">
        <v>5.8581130809999999</v>
      </c>
      <c r="I169" s="114">
        <v>18.557828423</v>
      </c>
      <c r="J169" s="114">
        <v>0</v>
      </c>
      <c r="K169" s="114">
        <v>5.5919060470000002</v>
      </c>
    </row>
    <row r="170" spans="1:11">
      <c r="A170" s="111" t="s">
        <v>842</v>
      </c>
      <c r="B170" s="112" t="s">
        <v>843</v>
      </c>
      <c r="C170" s="114">
        <v>59.393237165000002</v>
      </c>
      <c r="D170" s="114">
        <v>20.659235043999999</v>
      </c>
      <c r="E170" s="114">
        <v>0</v>
      </c>
      <c r="F170" s="114">
        <v>0</v>
      </c>
      <c r="G170" s="114">
        <v>0</v>
      </c>
      <c r="H170" s="114">
        <v>0</v>
      </c>
      <c r="I170" s="114">
        <v>20.796980250000001</v>
      </c>
      <c r="J170" s="114">
        <v>17.937021869999999</v>
      </c>
      <c r="K170" s="114">
        <v>0</v>
      </c>
    </row>
    <row r="171" spans="1:11">
      <c r="A171" s="111" t="s">
        <v>844</v>
      </c>
      <c r="B171" s="112" t="s">
        <v>845</v>
      </c>
      <c r="C171" s="114">
        <v>75.782856879999997</v>
      </c>
      <c r="D171" s="114">
        <v>20.589351154999999</v>
      </c>
      <c r="E171" s="114">
        <v>0</v>
      </c>
      <c r="F171" s="114">
        <v>44.55113197</v>
      </c>
      <c r="G171" s="114">
        <v>0</v>
      </c>
      <c r="H171" s="114">
        <v>0</v>
      </c>
      <c r="I171" s="114">
        <v>4.8188303589999997</v>
      </c>
      <c r="J171" s="114">
        <v>5.8235433959999998</v>
      </c>
      <c r="K171" s="114">
        <v>0</v>
      </c>
    </row>
    <row r="172" spans="1:11">
      <c r="A172" s="111" t="s">
        <v>846</v>
      </c>
      <c r="B172" s="112" t="s">
        <v>847</v>
      </c>
      <c r="C172" s="114">
        <v>59.585906362000003</v>
      </c>
      <c r="D172" s="114">
        <v>6.5679490390000002</v>
      </c>
      <c r="E172" s="114">
        <v>3.7548335599999998</v>
      </c>
      <c r="F172" s="114">
        <v>0</v>
      </c>
      <c r="G172" s="114">
        <v>21.473419625999998</v>
      </c>
      <c r="H172" s="114">
        <v>9.1527352010000005</v>
      </c>
      <c r="I172" s="114">
        <v>0</v>
      </c>
      <c r="J172" s="114">
        <v>6.6368852819999997</v>
      </c>
      <c r="K172" s="114">
        <v>12.000083654000001</v>
      </c>
    </row>
    <row r="173" spans="1:11">
      <c r="A173" s="111" t="s">
        <v>848</v>
      </c>
      <c r="B173" s="112" t="s">
        <v>849</v>
      </c>
      <c r="C173" s="114">
        <v>1082.1044378040001</v>
      </c>
      <c r="D173" s="114">
        <v>111.74160374900001</v>
      </c>
      <c r="E173" s="114">
        <v>228.652823993</v>
      </c>
      <c r="F173" s="114">
        <v>206.38730783</v>
      </c>
      <c r="G173" s="114">
        <v>75.565790199999995</v>
      </c>
      <c r="H173" s="114">
        <v>119.81068331900001</v>
      </c>
      <c r="I173" s="114">
        <v>135.368824682</v>
      </c>
      <c r="J173" s="114">
        <v>76.615027390999998</v>
      </c>
      <c r="K173" s="114">
        <v>127.96237664</v>
      </c>
    </row>
    <row r="174" spans="1:11">
      <c r="A174" s="111" t="s">
        <v>850</v>
      </c>
      <c r="B174" s="112" t="s">
        <v>851</v>
      </c>
      <c r="C174" s="114">
        <v>518.42664880500001</v>
      </c>
      <c r="D174" s="114">
        <v>53.642677198999998</v>
      </c>
      <c r="E174" s="114">
        <v>83.385249822999995</v>
      </c>
      <c r="F174" s="114">
        <v>80.846098138000002</v>
      </c>
      <c r="G174" s="114">
        <v>52.634521882999998</v>
      </c>
      <c r="H174" s="114">
        <v>85.034090833999997</v>
      </c>
      <c r="I174" s="114">
        <v>33.995065955999998</v>
      </c>
      <c r="J174" s="114">
        <v>64.746211220999996</v>
      </c>
      <c r="K174" s="114">
        <v>64.142733751999998</v>
      </c>
    </row>
    <row r="175" spans="1:11">
      <c r="A175" s="111" t="s">
        <v>852</v>
      </c>
      <c r="B175" s="112" t="s">
        <v>853</v>
      </c>
      <c r="C175" s="114">
        <v>40.352058673999998</v>
      </c>
      <c r="D175" s="114">
        <v>11.007660113</v>
      </c>
      <c r="E175" s="114">
        <v>15</v>
      </c>
      <c r="F175" s="114">
        <v>0</v>
      </c>
      <c r="G175" s="114">
        <v>10.959166644</v>
      </c>
      <c r="H175" s="114">
        <v>0</v>
      </c>
      <c r="I175" s="114">
        <v>0</v>
      </c>
      <c r="J175" s="114">
        <v>3.3852319180000001</v>
      </c>
      <c r="K175" s="114">
        <v>0</v>
      </c>
    </row>
    <row r="176" spans="1:11">
      <c r="A176" s="111" t="s">
        <v>854</v>
      </c>
      <c r="B176" s="112" t="s">
        <v>855</v>
      </c>
      <c r="C176" s="114">
        <v>802.90642706999995</v>
      </c>
      <c r="D176" s="114">
        <v>93.353756679</v>
      </c>
      <c r="E176" s="114">
        <v>20.839698178999999</v>
      </c>
      <c r="F176" s="114">
        <v>91.450178992000005</v>
      </c>
      <c r="G176" s="114">
        <v>227.77285352199999</v>
      </c>
      <c r="H176" s="114">
        <v>275.06133273900002</v>
      </c>
      <c r="I176" s="114">
        <v>20.176529745</v>
      </c>
      <c r="J176" s="114">
        <v>19.294411142000001</v>
      </c>
      <c r="K176" s="114">
        <v>54.957666072000002</v>
      </c>
    </row>
    <row r="177" spans="1:11">
      <c r="A177" s="111" t="s">
        <v>250</v>
      </c>
      <c r="B177" s="112" t="s">
        <v>856</v>
      </c>
      <c r="C177" s="114">
        <v>97.840366329000005</v>
      </c>
      <c r="D177" s="114">
        <v>0</v>
      </c>
      <c r="E177" s="114">
        <v>63.224201882999999</v>
      </c>
      <c r="F177" s="114">
        <v>6.0657896449999997</v>
      </c>
      <c r="G177" s="114">
        <v>0</v>
      </c>
      <c r="H177" s="114">
        <v>8.5503748010000002</v>
      </c>
      <c r="I177" s="114">
        <v>0</v>
      </c>
      <c r="J177" s="114">
        <v>20</v>
      </c>
      <c r="K177" s="114">
        <v>0</v>
      </c>
    </row>
    <row r="178" spans="1:11">
      <c r="A178" s="111" t="s">
        <v>857</v>
      </c>
      <c r="B178" s="112" t="s">
        <v>858</v>
      </c>
      <c r="C178" s="114">
        <v>50.653331879</v>
      </c>
      <c r="D178" s="114">
        <v>0</v>
      </c>
      <c r="E178" s="114">
        <v>3.7548335599999998</v>
      </c>
      <c r="F178" s="114">
        <v>0</v>
      </c>
      <c r="G178" s="114">
        <v>0</v>
      </c>
      <c r="H178" s="114">
        <v>42.412525074999998</v>
      </c>
      <c r="I178" s="114">
        <v>0</v>
      </c>
      <c r="J178" s="114">
        <v>0</v>
      </c>
      <c r="K178" s="114">
        <v>4.4859732440000002</v>
      </c>
    </row>
    <row r="179" spans="1:11">
      <c r="A179" s="111" t="s">
        <v>293</v>
      </c>
      <c r="B179" s="112" t="s">
        <v>859</v>
      </c>
      <c r="C179" s="114">
        <v>111.083663341</v>
      </c>
      <c r="D179" s="114">
        <v>17.661427144000001</v>
      </c>
      <c r="E179" s="114">
        <v>39.777773611000001</v>
      </c>
      <c r="F179" s="114">
        <v>8.6068136820000003</v>
      </c>
      <c r="G179" s="114">
        <v>16.960683227000001</v>
      </c>
      <c r="H179" s="114">
        <v>4.503748206</v>
      </c>
      <c r="I179" s="114">
        <v>5.2277707319999998</v>
      </c>
      <c r="J179" s="114">
        <v>7.7616403539999999</v>
      </c>
      <c r="K179" s="114">
        <v>10.583806385000001</v>
      </c>
    </row>
    <row r="180" spans="1:11">
      <c r="A180" s="111" t="s">
        <v>860</v>
      </c>
      <c r="B180" s="112" t="s">
        <v>861</v>
      </c>
      <c r="C180" s="114">
        <v>21.069818792</v>
      </c>
      <c r="D180" s="114">
        <v>2.3373763620000001</v>
      </c>
      <c r="E180" s="114">
        <v>0</v>
      </c>
      <c r="F180" s="114">
        <v>0</v>
      </c>
      <c r="G180" s="114">
        <v>5.0334997540000002</v>
      </c>
      <c r="H180" s="114">
        <v>3.5119998649999999</v>
      </c>
      <c r="I180" s="114">
        <v>0</v>
      </c>
      <c r="J180" s="114">
        <v>0</v>
      </c>
      <c r="K180" s="114">
        <v>10.18694281</v>
      </c>
    </row>
    <row r="181" spans="1:11">
      <c r="A181" s="103" t="s">
        <v>862</v>
      </c>
      <c r="B181" s="104" t="s">
        <v>863</v>
      </c>
      <c r="C181" s="106">
        <v>209.30585901399999</v>
      </c>
      <c r="D181" s="106">
        <v>124.57333856</v>
      </c>
      <c r="E181" s="106">
        <v>18.077997743000001</v>
      </c>
      <c r="F181" s="106">
        <v>29.236965900000001</v>
      </c>
      <c r="G181" s="106">
        <v>2.8248323850000001</v>
      </c>
      <c r="H181" s="106">
        <v>18.899404176000001</v>
      </c>
      <c r="I181" s="106">
        <v>3.007224678</v>
      </c>
      <c r="J181" s="106">
        <v>0</v>
      </c>
      <c r="K181" s="106">
        <v>12.686095572999999</v>
      </c>
    </row>
    <row r="182" spans="1:11">
      <c r="A182" s="107" t="s">
        <v>864</v>
      </c>
      <c r="B182" s="108" t="s">
        <v>865</v>
      </c>
      <c r="C182" s="110">
        <v>568.18979013299997</v>
      </c>
      <c r="D182" s="110">
        <v>292.76046380399998</v>
      </c>
      <c r="E182" s="110">
        <v>19.513466001000001</v>
      </c>
      <c r="F182" s="110">
        <v>33.532231383999999</v>
      </c>
      <c r="G182" s="110">
        <v>18.131297421999999</v>
      </c>
      <c r="H182" s="110">
        <v>75.969667181999995</v>
      </c>
      <c r="I182" s="110">
        <v>70.958564081000006</v>
      </c>
      <c r="J182" s="110">
        <v>42.257290927</v>
      </c>
      <c r="K182" s="110">
        <v>15.066809332</v>
      </c>
    </row>
    <row r="183" spans="1:11">
      <c r="A183" s="111" t="s">
        <v>866</v>
      </c>
      <c r="B183" s="112" t="s">
        <v>867</v>
      </c>
      <c r="C183" s="114">
        <v>64.855046082000001</v>
      </c>
      <c r="D183" s="114">
        <v>0</v>
      </c>
      <c r="E183" s="114">
        <v>11.71946762</v>
      </c>
      <c r="F183" s="114">
        <v>5.9756008630000004</v>
      </c>
      <c r="G183" s="114">
        <v>18.596742752000001</v>
      </c>
      <c r="H183" s="114">
        <v>0</v>
      </c>
      <c r="I183" s="114">
        <v>0</v>
      </c>
      <c r="J183" s="114">
        <v>0</v>
      </c>
      <c r="K183" s="114">
        <v>28.563234846</v>
      </c>
    </row>
    <row r="184" spans="1:11">
      <c r="A184" s="111" t="s">
        <v>319</v>
      </c>
      <c r="B184" s="112" t="s">
        <v>46</v>
      </c>
      <c r="C184" s="114">
        <v>4011.8972975400002</v>
      </c>
      <c r="D184" s="114">
        <v>355.494635399</v>
      </c>
      <c r="E184" s="114">
        <v>646.88580288799994</v>
      </c>
      <c r="F184" s="114">
        <v>346.27578019200001</v>
      </c>
      <c r="G184" s="114">
        <v>378.44238063500001</v>
      </c>
      <c r="H184" s="114">
        <v>502.16275011099998</v>
      </c>
      <c r="I184" s="114">
        <v>759.53465589500001</v>
      </c>
      <c r="J184" s="114">
        <v>519.54058638799995</v>
      </c>
      <c r="K184" s="114">
        <v>503.56070603199998</v>
      </c>
    </row>
    <row r="185" spans="1:11">
      <c r="A185" s="111" t="s">
        <v>264</v>
      </c>
      <c r="B185" s="112" t="s">
        <v>117</v>
      </c>
      <c r="C185" s="114">
        <v>4016.2862029449998</v>
      </c>
      <c r="D185" s="114">
        <v>435.48842470300002</v>
      </c>
      <c r="E185" s="114">
        <v>662.88758585899996</v>
      </c>
      <c r="F185" s="114">
        <v>349.648607782</v>
      </c>
      <c r="G185" s="114">
        <v>454.37252361700001</v>
      </c>
      <c r="H185" s="114">
        <v>189.112366592</v>
      </c>
      <c r="I185" s="114">
        <v>611.45003199300004</v>
      </c>
      <c r="J185" s="114">
        <v>721.22217159399997</v>
      </c>
      <c r="K185" s="114">
        <v>592.10449080399997</v>
      </c>
    </row>
    <row r="186" spans="1:11">
      <c r="A186" s="111" t="s">
        <v>281</v>
      </c>
      <c r="B186" s="112" t="s">
        <v>180</v>
      </c>
      <c r="C186" s="114">
        <v>1260.485481699</v>
      </c>
      <c r="D186" s="114">
        <v>137.40656106</v>
      </c>
      <c r="E186" s="114">
        <v>293.31597360500001</v>
      </c>
      <c r="F186" s="114">
        <v>148.89912957799999</v>
      </c>
      <c r="G186" s="114">
        <v>150.36217301799999</v>
      </c>
      <c r="H186" s="114">
        <v>224.397385931</v>
      </c>
      <c r="I186" s="114">
        <v>160.193806094</v>
      </c>
      <c r="J186" s="114">
        <v>11.119820150000001</v>
      </c>
      <c r="K186" s="114">
        <v>134.790632262</v>
      </c>
    </row>
    <row r="187" spans="1:11">
      <c r="A187" s="111" t="s">
        <v>420</v>
      </c>
      <c r="B187" s="112" t="s">
        <v>868</v>
      </c>
      <c r="C187" s="114">
        <v>3004.6534719020001</v>
      </c>
      <c r="D187" s="114">
        <v>782.60011707900003</v>
      </c>
      <c r="E187" s="114">
        <v>132.83446371700001</v>
      </c>
      <c r="F187" s="114">
        <v>277.74810094399999</v>
      </c>
      <c r="G187" s="114">
        <v>358.57299632000002</v>
      </c>
      <c r="H187" s="114">
        <v>619.45026121199999</v>
      </c>
      <c r="I187" s="114">
        <v>346.86955606800001</v>
      </c>
      <c r="J187" s="114">
        <v>233.46477121999999</v>
      </c>
      <c r="K187" s="114">
        <v>253.11320534199999</v>
      </c>
    </row>
    <row r="188" spans="1:11">
      <c r="A188" s="111" t="s">
        <v>869</v>
      </c>
      <c r="B188" s="112" t="s">
        <v>870</v>
      </c>
      <c r="C188" s="114">
        <v>272.94160610599999</v>
      </c>
      <c r="D188" s="114">
        <v>34.322509087999997</v>
      </c>
      <c r="E188" s="114">
        <v>53.066051823999999</v>
      </c>
      <c r="F188" s="114">
        <v>25.907516424000001</v>
      </c>
      <c r="G188" s="114">
        <v>7.0908108529999998</v>
      </c>
      <c r="H188" s="114">
        <v>30.435589895</v>
      </c>
      <c r="I188" s="114">
        <v>39.371196636000001</v>
      </c>
      <c r="J188" s="114">
        <v>58.381416350000002</v>
      </c>
      <c r="K188" s="114">
        <v>24.366515034999999</v>
      </c>
    </row>
    <row r="189" spans="1:11">
      <c r="A189" s="111" t="s">
        <v>871</v>
      </c>
      <c r="B189" s="112" t="s">
        <v>872</v>
      </c>
      <c r="C189" s="114">
        <v>1470.9132692139999</v>
      </c>
      <c r="D189" s="114">
        <v>407.31437989699998</v>
      </c>
      <c r="E189" s="114">
        <v>161.01571286199999</v>
      </c>
      <c r="F189" s="114">
        <v>159.87020766699999</v>
      </c>
      <c r="G189" s="114">
        <v>60.015433684999998</v>
      </c>
      <c r="H189" s="114">
        <v>123.599004956</v>
      </c>
      <c r="I189" s="114">
        <v>146.86928591099999</v>
      </c>
      <c r="J189" s="114">
        <v>149.79839800100001</v>
      </c>
      <c r="K189" s="114">
        <v>262.430846234</v>
      </c>
    </row>
    <row r="190" spans="1:11">
      <c r="A190" s="111" t="s">
        <v>272</v>
      </c>
      <c r="B190" s="112" t="s">
        <v>49</v>
      </c>
      <c r="C190" s="114">
        <v>2944.449482087</v>
      </c>
      <c r="D190" s="114">
        <v>243.02168043899999</v>
      </c>
      <c r="E190" s="114">
        <v>557.55478891400003</v>
      </c>
      <c r="F190" s="114">
        <v>265.59782674500002</v>
      </c>
      <c r="G190" s="114">
        <v>625.17764320200001</v>
      </c>
      <c r="H190" s="114">
        <v>143.80825417200001</v>
      </c>
      <c r="I190" s="114">
        <v>269.53777306000001</v>
      </c>
      <c r="J190" s="114">
        <v>300.28484537000003</v>
      </c>
      <c r="K190" s="114">
        <v>539.46667018400001</v>
      </c>
    </row>
    <row r="191" spans="1:11">
      <c r="A191" s="111" t="s">
        <v>873</v>
      </c>
      <c r="B191" s="112" t="s">
        <v>874</v>
      </c>
      <c r="C191" s="114">
        <v>0</v>
      </c>
      <c r="D191" s="114">
        <v>0</v>
      </c>
      <c r="E191" s="114">
        <v>0</v>
      </c>
      <c r="F191" s="114">
        <v>0</v>
      </c>
      <c r="G191" s="114">
        <v>0</v>
      </c>
      <c r="H191" s="114">
        <v>0</v>
      </c>
      <c r="I191" s="114">
        <v>0</v>
      </c>
      <c r="J191" s="114">
        <v>0</v>
      </c>
      <c r="K191" s="114">
        <v>0</v>
      </c>
    </row>
    <row r="192" spans="1:11">
      <c r="A192" s="111" t="s">
        <v>875</v>
      </c>
      <c r="B192" s="112" t="s">
        <v>876</v>
      </c>
      <c r="C192" s="114">
        <v>11.081696631</v>
      </c>
      <c r="D192" s="114">
        <v>1</v>
      </c>
      <c r="E192" s="114">
        <v>10.081696631</v>
      </c>
      <c r="F192" s="114">
        <v>0</v>
      </c>
      <c r="G192" s="114">
        <v>0</v>
      </c>
      <c r="H192" s="114">
        <v>0</v>
      </c>
      <c r="I192" s="114">
        <v>0</v>
      </c>
      <c r="J192" s="114">
        <v>0</v>
      </c>
      <c r="K192" s="114">
        <v>0</v>
      </c>
    </row>
    <row r="193" spans="1:11">
      <c r="A193" s="111" t="s">
        <v>877</v>
      </c>
      <c r="B193" s="112" t="s">
        <v>878</v>
      </c>
      <c r="C193" s="114">
        <v>4.5827750399999996</v>
      </c>
      <c r="D193" s="114">
        <v>0</v>
      </c>
      <c r="E193" s="114">
        <v>0</v>
      </c>
      <c r="F193" s="114">
        <v>0</v>
      </c>
      <c r="G193" s="114">
        <v>0</v>
      </c>
      <c r="H193" s="114">
        <v>4.5827750399999996</v>
      </c>
      <c r="I193" s="114">
        <v>0</v>
      </c>
      <c r="J193" s="114">
        <v>0</v>
      </c>
      <c r="K193" s="114">
        <v>0</v>
      </c>
    </row>
    <row r="194" spans="1:11">
      <c r="A194" s="111" t="s">
        <v>879</v>
      </c>
      <c r="B194" s="112" t="s">
        <v>880</v>
      </c>
      <c r="C194" s="114">
        <v>1364.2823965170001</v>
      </c>
      <c r="D194" s="114">
        <v>83.063874252000005</v>
      </c>
      <c r="E194" s="114">
        <v>205.548249484</v>
      </c>
      <c r="F194" s="114">
        <v>254.343459677</v>
      </c>
      <c r="G194" s="114">
        <v>251.21798579899999</v>
      </c>
      <c r="H194" s="114">
        <v>121.963419355</v>
      </c>
      <c r="I194" s="114">
        <v>124.757021907</v>
      </c>
      <c r="J194" s="114">
        <v>137.16354003999999</v>
      </c>
      <c r="K194" s="114">
        <v>186.22484600300001</v>
      </c>
    </row>
    <row r="195" spans="1:11">
      <c r="A195" s="111" t="s">
        <v>290</v>
      </c>
      <c r="B195" s="112" t="s">
        <v>151</v>
      </c>
      <c r="C195" s="114">
        <v>356.85605948</v>
      </c>
      <c r="D195" s="114">
        <v>0</v>
      </c>
      <c r="E195" s="114">
        <v>225.59716824200001</v>
      </c>
      <c r="F195" s="114">
        <v>34.587207990000003</v>
      </c>
      <c r="G195" s="114">
        <v>37.408422930999997</v>
      </c>
      <c r="H195" s="114">
        <v>0</v>
      </c>
      <c r="I195" s="114">
        <v>0</v>
      </c>
      <c r="J195" s="114">
        <v>0</v>
      </c>
      <c r="K195" s="114">
        <v>59.263260316999997</v>
      </c>
    </row>
    <row r="196" spans="1:11">
      <c r="A196" s="111" t="s">
        <v>881</v>
      </c>
      <c r="B196" s="112" t="s">
        <v>882</v>
      </c>
      <c r="C196" s="114">
        <v>193.014262882</v>
      </c>
      <c r="D196" s="114">
        <v>10.118375744</v>
      </c>
      <c r="E196" s="114">
        <v>48.469223311999997</v>
      </c>
      <c r="F196" s="114">
        <v>61.870024460000003</v>
      </c>
      <c r="G196" s="114">
        <v>46.626801733999997</v>
      </c>
      <c r="H196" s="114">
        <v>19.467547471</v>
      </c>
      <c r="I196" s="114">
        <v>0</v>
      </c>
      <c r="J196" s="114">
        <v>0</v>
      </c>
      <c r="K196" s="114">
        <v>6.4622901620000004</v>
      </c>
    </row>
    <row r="197" spans="1:11">
      <c r="A197" s="111" t="s">
        <v>883</v>
      </c>
      <c r="B197" s="112" t="s">
        <v>884</v>
      </c>
      <c r="C197" s="114">
        <v>163.555023549</v>
      </c>
      <c r="D197" s="114">
        <v>11.203533337</v>
      </c>
      <c r="E197" s="114">
        <v>32.738928344999998</v>
      </c>
      <c r="F197" s="114">
        <v>46.528653527000003</v>
      </c>
      <c r="G197" s="114">
        <v>54.734979883000001</v>
      </c>
      <c r="H197" s="114">
        <v>0</v>
      </c>
      <c r="I197" s="114">
        <v>3.6919437390000001</v>
      </c>
      <c r="J197" s="114">
        <v>7.4617486380000004</v>
      </c>
      <c r="K197" s="114">
        <v>7.195236081</v>
      </c>
    </row>
    <row r="198" spans="1:11">
      <c r="A198" s="111" t="s">
        <v>248</v>
      </c>
      <c r="B198" s="112" t="s">
        <v>211</v>
      </c>
      <c r="C198" s="114">
        <v>377.558369594</v>
      </c>
      <c r="D198" s="114">
        <v>32.535688159999999</v>
      </c>
      <c r="E198" s="114">
        <v>118.925784296</v>
      </c>
      <c r="F198" s="114">
        <v>172.54973223799999</v>
      </c>
      <c r="G198" s="114">
        <v>10.407208347999999</v>
      </c>
      <c r="H198" s="114">
        <v>0</v>
      </c>
      <c r="I198" s="114">
        <v>0</v>
      </c>
      <c r="J198" s="114">
        <v>0</v>
      </c>
      <c r="K198" s="114">
        <v>43.139956550999997</v>
      </c>
    </row>
    <row r="199" spans="1:11">
      <c r="A199" s="111" t="s">
        <v>258</v>
      </c>
      <c r="B199" s="112" t="s">
        <v>150</v>
      </c>
      <c r="C199" s="114">
        <v>219.30227979599999</v>
      </c>
      <c r="D199" s="114">
        <v>30</v>
      </c>
      <c r="E199" s="114">
        <v>30</v>
      </c>
      <c r="F199" s="114">
        <v>118.02390473299999</v>
      </c>
      <c r="G199" s="114">
        <v>5.1695289740000003</v>
      </c>
      <c r="H199" s="114">
        <v>0</v>
      </c>
      <c r="I199" s="114">
        <v>0</v>
      </c>
      <c r="J199" s="114">
        <v>0</v>
      </c>
      <c r="K199" s="114">
        <v>36.108846088999996</v>
      </c>
    </row>
    <row r="200" spans="1:11">
      <c r="A200" s="111" t="s">
        <v>556</v>
      </c>
      <c r="B200" s="112" t="s">
        <v>557</v>
      </c>
      <c r="C200" s="114">
        <v>246.52325492200001</v>
      </c>
      <c r="D200" s="114">
        <v>101.388516065</v>
      </c>
      <c r="E200" s="114">
        <v>115.633625108</v>
      </c>
      <c r="F200" s="114">
        <v>9.147750061</v>
      </c>
      <c r="G200" s="114">
        <v>5.1695289740000003</v>
      </c>
      <c r="H200" s="114">
        <v>0</v>
      </c>
      <c r="I200" s="114">
        <v>0</v>
      </c>
      <c r="J200" s="114">
        <v>7.937903253</v>
      </c>
      <c r="K200" s="114">
        <v>7.2459314609999996</v>
      </c>
    </row>
    <row r="201" spans="1:11">
      <c r="A201" s="103" t="s">
        <v>885</v>
      </c>
      <c r="B201" s="104" t="s">
        <v>886</v>
      </c>
      <c r="C201" s="106">
        <v>46.732175495</v>
      </c>
      <c r="D201" s="106">
        <v>4.4305975139999996</v>
      </c>
      <c r="E201" s="106">
        <v>7.4426099780000001</v>
      </c>
      <c r="F201" s="106">
        <v>33.858968003999998</v>
      </c>
      <c r="G201" s="106">
        <v>1</v>
      </c>
      <c r="H201" s="106">
        <v>0</v>
      </c>
      <c r="I201" s="106">
        <v>0</v>
      </c>
      <c r="J201" s="106">
        <v>0</v>
      </c>
      <c r="K201" s="106">
        <v>0</v>
      </c>
    </row>
    <row r="202" spans="1:11">
      <c r="A202" s="94" t="s">
        <v>887</v>
      </c>
      <c r="B202" s="95" t="s">
        <v>888</v>
      </c>
      <c r="C202" s="97">
        <v>53261.729879286999</v>
      </c>
      <c r="D202" s="97">
        <v>21336.340325779005</v>
      </c>
      <c r="E202" s="97">
        <v>1199.3886666899998</v>
      </c>
      <c r="F202" s="97">
        <v>4591.9515713359997</v>
      </c>
      <c r="G202" s="97">
        <v>3340.1886394619996</v>
      </c>
      <c r="H202" s="97">
        <v>16517.540080605999</v>
      </c>
      <c r="I202" s="97">
        <v>2247.0060564830001</v>
      </c>
      <c r="J202" s="97">
        <v>2551.9604946620007</v>
      </c>
      <c r="K202" s="97">
        <v>1477.3540442700003</v>
      </c>
    </row>
    <row r="203" spans="1:11">
      <c r="A203" s="99" t="s">
        <v>889</v>
      </c>
      <c r="B203" s="100" t="s">
        <v>890</v>
      </c>
      <c r="C203" s="102">
        <v>22575.507408590995</v>
      </c>
      <c r="D203" s="102">
        <v>10453.082166357999</v>
      </c>
      <c r="E203" s="102">
        <v>618.00473951099991</v>
      </c>
      <c r="F203" s="102">
        <v>1558.775019127</v>
      </c>
      <c r="G203" s="102">
        <v>1066.9854857590001</v>
      </c>
      <c r="H203" s="102">
        <v>4762.4548042219994</v>
      </c>
      <c r="I203" s="102">
        <v>1527.9661679210001</v>
      </c>
      <c r="J203" s="102">
        <v>1659.7700831699999</v>
      </c>
      <c r="K203" s="102">
        <v>928.46894252300001</v>
      </c>
    </row>
    <row r="204" spans="1:11">
      <c r="A204" s="99" t="s">
        <v>891</v>
      </c>
      <c r="B204" s="100" t="s">
        <v>892</v>
      </c>
      <c r="C204" s="102">
        <v>19299.761218115003</v>
      </c>
      <c r="D204" s="102">
        <v>4164.8107811560003</v>
      </c>
      <c r="E204" s="102">
        <v>1250.2564538059999</v>
      </c>
      <c r="F204" s="102">
        <v>2224.6294590879997</v>
      </c>
      <c r="G204" s="102">
        <v>2575.3489743519999</v>
      </c>
      <c r="H204" s="102">
        <v>3598.7645586159997</v>
      </c>
      <c r="I204" s="102">
        <v>1889.8047077729998</v>
      </c>
      <c r="J204" s="102">
        <v>2513.1317779329997</v>
      </c>
      <c r="K204" s="102">
        <v>1083.0145053900001</v>
      </c>
    </row>
    <row r="205" spans="1:11">
      <c r="A205" s="99" t="s">
        <v>893</v>
      </c>
      <c r="B205" s="100" t="s">
        <v>894</v>
      </c>
      <c r="C205" s="102">
        <v>80129.139991269025</v>
      </c>
      <c r="D205" s="102">
        <v>30233.631163005997</v>
      </c>
      <c r="E205" s="102">
        <v>6316.3961560309999</v>
      </c>
      <c r="F205" s="102">
        <v>8745.799500232999</v>
      </c>
      <c r="G205" s="102">
        <v>5276.3630181300005</v>
      </c>
      <c r="H205" s="102">
        <v>12996.895567261001</v>
      </c>
      <c r="I205" s="102">
        <v>5080.7315228539983</v>
      </c>
      <c r="J205" s="102">
        <v>6209.0656398419987</v>
      </c>
      <c r="K205" s="102">
        <v>5270.2574239060004</v>
      </c>
    </row>
    <row r="206" spans="1:11">
      <c r="A206" s="99" t="s">
        <v>895</v>
      </c>
      <c r="B206" s="100" t="s">
        <v>896</v>
      </c>
      <c r="C206" s="102">
        <v>10768.533828092999</v>
      </c>
      <c r="D206" s="102">
        <v>2159.2238681089998</v>
      </c>
      <c r="E206" s="102">
        <v>901.70474684099986</v>
      </c>
      <c r="F206" s="102">
        <v>2192.3659301509997</v>
      </c>
      <c r="G206" s="102">
        <v>946.60389083299981</v>
      </c>
      <c r="H206" s="102">
        <v>2035.7547554569999</v>
      </c>
      <c r="I206" s="102">
        <v>886.16866370599996</v>
      </c>
      <c r="J206" s="102">
        <v>912.266079064</v>
      </c>
      <c r="K206" s="102">
        <v>734.44589393199988</v>
      </c>
    </row>
    <row r="207" spans="1:11">
      <c r="A207" s="99" t="s">
        <v>897</v>
      </c>
      <c r="B207" s="100" t="s">
        <v>898</v>
      </c>
      <c r="C207" s="102">
        <v>14781.966671203998</v>
      </c>
      <c r="D207" s="102">
        <v>2193.5886383970001</v>
      </c>
      <c r="E207" s="102">
        <v>1636.716056188</v>
      </c>
      <c r="F207" s="102">
        <v>1751.9951760530003</v>
      </c>
      <c r="G207" s="102">
        <v>1429.958762817</v>
      </c>
      <c r="H207" s="102">
        <v>1926.5866062260002</v>
      </c>
      <c r="I207" s="102">
        <v>2066.0250235429999</v>
      </c>
      <c r="J207" s="102">
        <v>1512.5622743219999</v>
      </c>
      <c r="K207" s="102">
        <v>2264.5341336599995</v>
      </c>
    </row>
    <row r="208" spans="1:11">
      <c r="A208" s="99" t="s">
        <v>899</v>
      </c>
      <c r="B208" s="100" t="s">
        <v>900</v>
      </c>
      <c r="C208" s="102">
        <v>11751.673589511</v>
      </c>
      <c r="D208" s="102">
        <v>1678.533345479</v>
      </c>
      <c r="E208" s="102">
        <v>1854.9682702020002</v>
      </c>
      <c r="F208" s="102">
        <v>1978.7658484740002</v>
      </c>
      <c r="G208" s="102">
        <v>1411.229883579</v>
      </c>
      <c r="H208" s="102">
        <v>1365.3962885860001</v>
      </c>
      <c r="I208" s="102">
        <v>1222.460003706</v>
      </c>
      <c r="J208" s="102">
        <v>951.38689087399996</v>
      </c>
      <c r="K208" s="102">
        <v>1288.9330586159997</v>
      </c>
    </row>
    <row r="209" spans="1:11">
      <c r="A209" s="94" t="s">
        <v>901</v>
      </c>
      <c r="B209" s="95" t="s">
        <v>902</v>
      </c>
      <c r="C209" s="114">
        <v>20598.159941613998</v>
      </c>
      <c r="D209" s="114">
        <v>2962.1493565410005</v>
      </c>
      <c r="E209" s="114">
        <v>3333.2305986859997</v>
      </c>
      <c r="F209" s="114">
        <v>2344.3647022690002</v>
      </c>
      <c r="G209" s="114">
        <v>2482.4964581470003</v>
      </c>
      <c r="H209" s="114">
        <v>2054.9490219170002</v>
      </c>
      <c r="I209" s="114">
        <v>2533.2338353839996</v>
      </c>
      <c r="J209" s="114">
        <v>2188.6324919309995</v>
      </c>
      <c r="K209" s="114">
        <v>2699.1034767350002</v>
      </c>
    </row>
    <row r="210" spans="1:11">
      <c r="A210" s="115" t="s">
        <v>903</v>
      </c>
      <c r="B210" s="116" t="s">
        <v>904</v>
      </c>
      <c r="C210" s="118">
        <v>233166.472527684</v>
      </c>
      <c r="D210" s="118">
        <v>75181.359644825003</v>
      </c>
      <c r="E210" s="118">
        <v>17110.665687954999</v>
      </c>
      <c r="F210" s="118">
        <v>25388.647206731002</v>
      </c>
      <c r="G210" s="118">
        <v>18529.175113079</v>
      </c>
      <c r="H210" s="118">
        <v>45258.341682890998</v>
      </c>
      <c r="I210" s="118">
        <v>17453.395981369995</v>
      </c>
      <c r="J210" s="118">
        <v>18498.775731797999</v>
      </c>
      <c r="K210" s="118">
        <v>15746.111479031999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2</vt:i4>
      </vt:variant>
    </vt:vector>
  </HeadingPairs>
  <TitlesOfParts>
    <vt:vector size="16" baseType="lpstr">
      <vt:lpstr>Outil</vt:lpstr>
      <vt:lpstr>Données</vt:lpstr>
      <vt:lpstr>Feuil6</vt:lpstr>
      <vt:lpstr>Cartes</vt:lpstr>
      <vt:lpstr>Liste bassin</vt:lpstr>
      <vt:lpstr>Feuil1</vt:lpstr>
      <vt:lpstr>bassins_diff_tri</vt:lpstr>
      <vt:lpstr>dept_diff_tri</vt:lpstr>
      <vt:lpstr>j_bassin_diff</vt:lpstr>
      <vt:lpstr>Feuil2</vt:lpstr>
      <vt:lpstr>Feuil3</vt:lpstr>
      <vt:lpstr>Feuil8</vt:lpstr>
      <vt:lpstr>Feuil4</vt:lpstr>
      <vt:lpstr>Feuil5</vt:lpstr>
      <vt:lpstr>base</vt:lpstr>
      <vt:lpstr>Outil!Zone_d_impression</vt:lpstr>
    </vt:vector>
  </TitlesOfParts>
  <Company>Pole Emploi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IGCA9860</dc:creator>
  <cp:lastModifiedBy>PHIMMASANE Jean Louis</cp:lastModifiedBy>
  <cp:lastPrinted>2022-04-15T15:36:14Z</cp:lastPrinted>
  <dcterms:created xsi:type="dcterms:W3CDTF">2011-04-13T07:56:06Z</dcterms:created>
  <dcterms:modified xsi:type="dcterms:W3CDTF">2023-04-06T08:35:55Z</dcterms:modified>
</cp:coreProperties>
</file>